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Google Drive\ximo\01.ASESORIA CLIENTES XIMO\40. TALLERES CURSOS\"/>
    </mc:Choice>
  </mc:AlternateContent>
  <xr:revisionPtr revIDLastSave="0" documentId="13_ncr:1_{E6FCE7C9-BB2E-464C-B5C5-1FE0CFEC53B0}" xr6:coauthVersionLast="47" xr6:coauthVersionMax="47" xr10:uidLastSave="{00000000-0000-0000-0000-000000000000}"/>
  <bookViews>
    <workbookView xWindow="20370" yWindow="-3885" windowWidth="29040" windowHeight="15840" activeTab="4" xr2:uid="{00000000-000D-0000-FFFF-FFFF00000000}"/>
  </bookViews>
  <sheets>
    <sheet name="Inversión y Financiación" sheetId="1" r:id="rId1"/>
    <sheet name="Previsión de Tesorería" sheetId="2" r:id="rId2"/>
    <sheet name="Acumulado Tesorería 2 años" sheetId="3" r:id="rId3"/>
    <sheet name="Cuenta de Resultados" sheetId="4" r:id="rId4"/>
    <sheet name="Resumen Operac. Préstamos" sheetId="5" r:id="rId5"/>
  </sheets>
  <definedNames>
    <definedName name="Print_Area" localSheetId="4">'Resumen Operac. Préstamos'!$A$1:$Q$69</definedName>
    <definedName name="Print_Titles" localSheetId="4">'Resumen Operac. Préstamos'!$A:$A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4" l="1"/>
  <c r="C21" i="4"/>
  <c r="C18" i="4"/>
  <c r="C15" i="4"/>
  <c r="O26" i="2"/>
  <c r="H26" i="2"/>
  <c r="Q25" i="2"/>
  <c r="G13" i="2"/>
  <c r="G12" i="2"/>
  <c r="F12" i="2"/>
  <c r="E12" i="2"/>
  <c r="K17" i="5" l="1"/>
  <c r="D6" i="2"/>
  <c r="C51" i="1"/>
  <c r="F51" i="1" s="1"/>
  <c r="C47" i="1"/>
  <c r="F47" i="1" s="1"/>
  <c r="C45" i="1"/>
  <c r="F45" i="1" s="1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K19" i="5"/>
  <c r="E28" i="4"/>
  <c r="C28" i="4"/>
  <c r="E21" i="4"/>
  <c r="Q52" i="2"/>
  <c r="E25" i="3" s="1"/>
  <c r="E29" i="4" s="1"/>
  <c r="Q50" i="2"/>
  <c r="E23" i="3" s="1"/>
  <c r="E24" i="4" s="1"/>
  <c r="Q49" i="2"/>
  <c r="E22" i="3" s="1"/>
  <c r="E25" i="4" s="1"/>
  <c r="Q48" i="2"/>
  <c r="E21" i="3" s="1"/>
  <c r="E23" i="4" s="1"/>
  <c r="Q47" i="2"/>
  <c r="E20" i="3" s="1"/>
  <c r="Q46" i="2"/>
  <c r="E19" i="3" s="1"/>
  <c r="E30" i="4" s="1"/>
  <c r="Q45" i="2"/>
  <c r="E18" i="3" s="1"/>
  <c r="Q44" i="2"/>
  <c r="E17" i="3" s="1"/>
  <c r="E27" i="4" s="1"/>
  <c r="Q43" i="2"/>
  <c r="E16" i="3" s="1"/>
  <c r="E22" i="4" s="1"/>
  <c r="Q42" i="2"/>
  <c r="E15" i="3" s="1"/>
  <c r="E26" i="4" s="1"/>
  <c r="Q41" i="2"/>
  <c r="E14" i="3" s="1"/>
  <c r="E19" i="4" s="1"/>
  <c r="Q40" i="2"/>
  <c r="E13" i="3" s="1"/>
  <c r="E18" i="4" s="1"/>
  <c r="Q39" i="2"/>
  <c r="E12" i="3" s="1"/>
  <c r="O38" i="2"/>
  <c r="N38" i="2"/>
  <c r="M38" i="2"/>
  <c r="L38" i="2"/>
  <c r="K38" i="2"/>
  <c r="J38" i="2"/>
  <c r="I38" i="2"/>
  <c r="H38" i="2"/>
  <c r="G38" i="2"/>
  <c r="F38" i="2"/>
  <c r="E38" i="2"/>
  <c r="D38" i="2"/>
  <c r="Q37" i="2"/>
  <c r="E10" i="3" s="1"/>
  <c r="E11" i="4" s="1"/>
  <c r="Q36" i="2"/>
  <c r="E9" i="3" s="1"/>
  <c r="E10" i="4" s="1"/>
  <c r="Q35" i="2"/>
  <c r="E8" i="3" s="1"/>
  <c r="E9" i="4" s="1"/>
  <c r="Q34" i="2"/>
  <c r="E7" i="3" s="1"/>
  <c r="Q26" i="2"/>
  <c r="D25" i="3" s="1"/>
  <c r="C29" i="4" s="1"/>
  <c r="Q23" i="2"/>
  <c r="D23" i="3" s="1"/>
  <c r="C24" i="4" s="1"/>
  <c r="Q22" i="2"/>
  <c r="D22" i="3" s="1"/>
  <c r="C25" i="4" s="1"/>
  <c r="Q21" i="2"/>
  <c r="D21" i="3" s="1"/>
  <c r="C23" i="4" s="1"/>
  <c r="Q20" i="2"/>
  <c r="D20" i="3" s="1"/>
  <c r="Q19" i="2"/>
  <c r="D19" i="3" s="1"/>
  <c r="C30" i="4" s="1"/>
  <c r="Q18" i="2"/>
  <c r="D18" i="3" s="1"/>
  <c r="Q17" i="2"/>
  <c r="D17" i="3" s="1"/>
  <c r="C27" i="4" s="1"/>
  <c r="Q16" i="2"/>
  <c r="D16" i="3" s="1"/>
  <c r="Q15" i="2"/>
  <c r="D15" i="3" s="1"/>
  <c r="C26" i="4" s="1"/>
  <c r="Q14" i="2"/>
  <c r="D14" i="3" s="1"/>
  <c r="C19" i="4" s="1"/>
  <c r="Q13" i="2"/>
  <c r="Q12" i="2"/>
  <c r="D12" i="3" s="1"/>
  <c r="O11" i="2"/>
  <c r="N11" i="2"/>
  <c r="M11" i="2"/>
  <c r="L11" i="2"/>
  <c r="K11" i="2"/>
  <c r="J11" i="2"/>
  <c r="I11" i="2"/>
  <c r="H11" i="2"/>
  <c r="G11" i="2"/>
  <c r="F11" i="2"/>
  <c r="E11" i="2"/>
  <c r="D11" i="2"/>
  <c r="Q10" i="2"/>
  <c r="D10" i="3" s="1"/>
  <c r="Q9" i="2"/>
  <c r="D9" i="3" s="1"/>
  <c r="C10" i="4" s="1"/>
  <c r="Q8" i="2"/>
  <c r="D8" i="3" s="1"/>
  <c r="C9" i="4" s="1"/>
  <c r="Q7" i="2"/>
  <c r="D7" i="3" s="1"/>
  <c r="C55" i="1"/>
  <c r="F55" i="1" s="1"/>
  <c r="C54" i="1"/>
  <c r="F54" i="1" s="1"/>
  <c r="C53" i="1"/>
  <c r="F53" i="1" s="1"/>
  <c r="C52" i="1"/>
  <c r="F52" i="1" s="1"/>
  <c r="C49" i="1"/>
  <c r="F49" i="1" s="1"/>
  <c r="C48" i="1"/>
  <c r="F48" i="1" s="1"/>
  <c r="C46" i="1"/>
  <c r="F46" i="1" s="1"/>
  <c r="C44" i="1"/>
  <c r="F44" i="1" s="1"/>
  <c r="C43" i="1"/>
  <c r="F43" i="1" s="1"/>
  <c r="C42" i="1"/>
  <c r="F42" i="1" s="1"/>
  <c r="C41" i="1"/>
  <c r="F41" i="1" s="1"/>
  <c r="C40" i="1"/>
  <c r="C30" i="1"/>
  <c r="D20" i="5" l="1"/>
  <c r="N27" i="2" s="1"/>
  <c r="C27" i="1"/>
  <c r="D13" i="3"/>
  <c r="C17" i="4" s="1"/>
  <c r="G13" i="1"/>
  <c r="C19" i="1"/>
  <c r="C34" i="1"/>
  <c r="C56" i="1"/>
  <c r="F56" i="1" s="1"/>
  <c r="F57" i="1" s="1"/>
  <c r="D11" i="5"/>
  <c r="E27" i="2" s="1"/>
  <c r="E28" i="2" s="1"/>
  <c r="C50" i="1"/>
  <c r="G43" i="1"/>
  <c r="H43" i="1" s="1"/>
  <c r="G52" i="1"/>
  <c r="H52" i="1" s="1"/>
  <c r="G44" i="1"/>
  <c r="H44" i="1" s="1"/>
  <c r="G48" i="1"/>
  <c r="H48" i="1" s="1"/>
  <c r="G53" i="1"/>
  <c r="H53" i="1"/>
  <c r="C8" i="4"/>
  <c r="D11" i="3"/>
  <c r="C20" i="4"/>
  <c r="E11" i="3"/>
  <c r="E8" i="4"/>
  <c r="G45" i="1"/>
  <c r="H45" i="1" s="1"/>
  <c r="G41" i="1"/>
  <c r="H41" i="1" s="1"/>
  <c r="G49" i="1"/>
  <c r="H49" i="1"/>
  <c r="G54" i="1"/>
  <c r="H54" i="1"/>
  <c r="G42" i="1"/>
  <c r="H42" i="1" s="1"/>
  <c r="G46" i="1"/>
  <c r="H46" i="1" s="1"/>
  <c r="G51" i="1"/>
  <c r="G55" i="1"/>
  <c r="H55" i="1" s="1"/>
  <c r="N28" i="2"/>
  <c r="F40" i="1"/>
  <c r="E20" i="4"/>
  <c r="E17" i="4"/>
  <c r="E15" i="4"/>
  <c r="Q11" i="2"/>
  <c r="Q38" i="2"/>
  <c r="D12" i="5"/>
  <c r="G9" i="5"/>
  <c r="D14" i="5"/>
  <c r="D69" i="5"/>
  <c r="D10" i="5"/>
  <c r="D16" i="5"/>
  <c r="D19" i="5"/>
  <c r="D17" i="5"/>
  <c r="D13" i="5"/>
  <c r="D22" i="5"/>
  <c r="D24" i="5"/>
  <c r="D26" i="5"/>
  <c r="D28" i="5"/>
  <c r="D30" i="5"/>
  <c r="D32" i="5"/>
  <c r="D34" i="5"/>
  <c r="D36" i="5"/>
  <c r="D38" i="5"/>
  <c r="D40" i="5"/>
  <c r="D42" i="5"/>
  <c r="D44" i="5"/>
  <c r="D46" i="5"/>
  <c r="D48" i="5"/>
  <c r="D50" i="5"/>
  <c r="D52" i="5"/>
  <c r="D54" i="5"/>
  <c r="D56" i="5"/>
  <c r="D58" i="5"/>
  <c r="D60" i="5"/>
  <c r="D62" i="5"/>
  <c r="D64" i="5"/>
  <c r="D66" i="5"/>
  <c r="D68" i="5"/>
  <c r="D15" i="5"/>
  <c r="D18" i="5"/>
  <c r="D21" i="5"/>
  <c r="D23" i="5"/>
  <c r="D25" i="5"/>
  <c r="D27" i="5"/>
  <c r="D29" i="5"/>
  <c r="D31" i="5"/>
  <c r="D33" i="5"/>
  <c r="D35" i="5"/>
  <c r="D37" i="5"/>
  <c r="D39" i="5"/>
  <c r="D41" i="5"/>
  <c r="D43" i="5"/>
  <c r="D45" i="5"/>
  <c r="D47" i="5"/>
  <c r="D49" i="5"/>
  <c r="D51" i="5"/>
  <c r="D53" i="5"/>
  <c r="D55" i="5"/>
  <c r="D57" i="5"/>
  <c r="D59" i="5"/>
  <c r="D61" i="5"/>
  <c r="D63" i="5"/>
  <c r="D65" i="5"/>
  <c r="D67" i="5"/>
  <c r="C35" i="1" l="1"/>
  <c r="G56" i="1"/>
  <c r="H56" i="1" s="1"/>
  <c r="C57" i="1"/>
  <c r="M51" i="2"/>
  <c r="M53" i="2" s="1"/>
  <c r="M54" i="2" s="1"/>
  <c r="E51" i="2"/>
  <c r="E53" i="2" s="1"/>
  <c r="E54" i="2" s="1"/>
  <c r="O27" i="2"/>
  <c r="O28" i="2" s="1"/>
  <c r="K13" i="5"/>
  <c r="J51" i="2"/>
  <c r="J53" i="2" s="1"/>
  <c r="J54" i="2" s="1"/>
  <c r="K11" i="5"/>
  <c r="K27" i="2"/>
  <c r="K28" i="2" s="1"/>
  <c r="E14" i="4"/>
  <c r="F17" i="4"/>
  <c r="E33" i="4"/>
  <c r="C33" i="4"/>
  <c r="E7" i="4"/>
  <c r="F8" i="4" s="1"/>
  <c r="K5" i="4"/>
  <c r="L27" i="2"/>
  <c r="L28" i="2" s="1"/>
  <c r="H51" i="2"/>
  <c r="H53" i="2" s="1"/>
  <c r="H54" i="2" s="1"/>
  <c r="M27" i="2"/>
  <c r="M28" i="2" s="1"/>
  <c r="H27" i="2"/>
  <c r="H28" i="2" s="1"/>
  <c r="G57" i="1"/>
  <c r="C14" i="4"/>
  <c r="K51" i="2"/>
  <c r="K53" i="2" s="1"/>
  <c r="K54" i="2" s="1"/>
  <c r="I51" i="2"/>
  <c r="I53" i="2" s="1"/>
  <c r="I54" i="2" s="1"/>
  <c r="I27" i="2"/>
  <c r="I28" i="2" s="1"/>
  <c r="K12" i="5"/>
  <c r="N51" i="2"/>
  <c r="N53" i="2" s="1"/>
  <c r="N54" i="2" s="1"/>
  <c r="F51" i="2"/>
  <c r="F53" i="2" s="1"/>
  <c r="F54" i="2" s="1"/>
  <c r="K10" i="5"/>
  <c r="J27" i="2"/>
  <c r="J28" i="2" s="1"/>
  <c r="E10" i="5"/>
  <c r="F10" i="5" s="1"/>
  <c r="G10" i="5" s="1"/>
  <c r="I5" i="4"/>
  <c r="C7" i="4"/>
  <c r="D20" i="4" s="1"/>
  <c r="O51" i="2"/>
  <c r="O53" i="2" s="1"/>
  <c r="O54" i="2" s="1"/>
  <c r="G51" i="2"/>
  <c r="G53" i="2" s="1"/>
  <c r="G54" i="2" s="1"/>
  <c r="L51" i="2"/>
  <c r="L53" i="2" s="1"/>
  <c r="L54" i="2" s="1"/>
  <c r="D51" i="2"/>
  <c r="G27" i="2"/>
  <c r="G28" i="2" s="1"/>
  <c r="K9" i="5"/>
  <c r="F27" i="2"/>
  <c r="F28" i="2" s="1"/>
  <c r="F50" i="1"/>
  <c r="F59" i="1" s="1"/>
  <c r="G40" i="1"/>
  <c r="G50" i="1" s="1"/>
  <c r="H51" i="1"/>
  <c r="H57" i="1" s="1"/>
  <c r="G58" i="1" l="1"/>
  <c r="E11" i="5"/>
  <c r="F11" i="5" s="1"/>
  <c r="G11" i="5" s="1"/>
  <c r="E34" i="4"/>
  <c r="F34" i="4" s="1"/>
  <c r="C34" i="4"/>
  <c r="D34" i="4" s="1"/>
  <c r="D33" i="4"/>
  <c r="F33" i="4"/>
  <c r="F14" i="4"/>
  <c r="E13" i="4"/>
  <c r="F13" i="4" s="1"/>
  <c r="D53" i="2"/>
  <c r="Q51" i="2"/>
  <c r="E24" i="3" s="1"/>
  <c r="E26" i="3" s="1"/>
  <c r="E27" i="3" s="1"/>
  <c r="D39" i="4"/>
  <c r="D16" i="4"/>
  <c r="D36" i="4"/>
  <c r="D40" i="4"/>
  <c r="D12" i="4"/>
  <c r="D11" i="4"/>
  <c r="D21" i="4"/>
  <c r="D23" i="4"/>
  <c r="D18" i="4"/>
  <c r="D25" i="4"/>
  <c r="D22" i="4"/>
  <c r="D28" i="4"/>
  <c r="D9" i="4"/>
  <c r="D29" i="4"/>
  <c r="D26" i="4"/>
  <c r="D30" i="4"/>
  <c r="D27" i="4"/>
  <c r="D10" i="4"/>
  <c r="D19" i="4"/>
  <c r="D24" i="4"/>
  <c r="D17" i="4"/>
  <c r="H40" i="1"/>
  <c r="H50" i="1" s="1"/>
  <c r="H58" i="1" s="1"/>
  <c r="Q24" i="2"/>
  <c r="D24" i="3" s="1"/>
  <c r="D26" i="3" s="1"/>
  <c r="D27" i="3" s="1"/>
  <c r="D27" i="2"/>
  <c r="D8" i="4"/>
  <c r="D14" i="4"/>
  <c r="C13" i="4"/>
  <c r="D13" i="4" s="1"/>
  <c r="F39" i="4"/>
  <c r="F16" i="4"/>
  <c r="F40" i="4"/>
  <c r="F36" i="4"/>
  <c r="F12" i="4"/>
  <c r="F11" i="4"/>
  <c r="F27" i="4"/>
  <c r="F30" i="4"/>
  <c r="F9" i="4"/>
  <c r="F23" i="4"/>
  <c r="F24" i="4"/>
  <c r="F10" i="4"/>
  <c r="F22" i="4"/>
  <c r="F18" i="4"/>
  <c r="F29" i="4"/>
  <c r="F19" i="4"/>
  <c r="F21" i="4"/>
  <c r="F25" i="4"/>
  <c r="F26" i="4"/>
  <c r="F28" i="4"/>
  <c r="F20" i="4"/>
  <c r="F15" i="4"/>
  <c r="H10" i="5"/>
  <c r="D15" i="4"/>
  <c r="C32" i="4" l="1"/>
  <c r="H11" i="5"/>
  <c r="E32" i="4"/>
  <c r="E35" i="4" s="1"/>
  <c r="E31" i="4"/>
  <c r="F31" i="4"/>
  <c r="Q27" i="2"/>
  <c r="D28" i="2"/>
  <c r="C31" i="4"/>
  <c r="Q53" i="2"/>
  <c r="D54" i="2"/>
  <c r="Q54" i="2" s="1"/>
  <c r="E12" i="5"/>
  <c r="D32" i="4" l="1"/>
  <c r="I6" i="4"/>
  <c r="K6" i="4"/>
  <c r="F32" i="4"/>
  <c r="F12" i="5"/>
  <c r="D29" i="2"/>
  <c r="E6" i="2" s="1"/>
  <c r="E29" i="2" s="1"/>
  <c r="F6" i="2" s="1"/>
  <c r="F29" i="2" s="1"/>
  <c r="G6" i="2" s="1"/>
  <c r="G29" i="2" s="1"/>
  <c r="H6" i="2" s="1"/>
  <c r="H29" i="2" s="1"/>
  <c r="I6" i="2" s="1"/>
  <c r="I29" i="2" s="1"/>
  <c r="J6" i="2" s="1"/>
  <c r="J29" i="2" s="1"/>
  <c r="K6" i="2" s="1"/>
  <c r="K29" i="2" s="1"/>
  <c r="L6" i="2" s="1"/>
  <c r="L29" i="2" s="1"/>
  <c r="M6" i="2" s="1"/>
  <c r="M29" i="2" s="1"/>
  <c r="N6" i="2" s="1"/>
  <c r="N29" i="2" s="1"/>
  <c r="O6" i="2" s="1"/>
  <c r="O29" i="2" s="1"/>
  <c r="Q28" i="2"/>
  <c r="F35" i="4"/>
  <c r="D31" i="4"/>
  <c r="C35" i="4"/>
  <c r="D33" i="2" l="1"/>
  <c r="D55" i="2" s="1"/>
  <c r="E33" i="2" s="1"/>
  <c r="E55" i="2" s="1"/>
  <c r="F33" i="2" s="1"/>
  <c r="F55" i="2" s="1"/>
  <c r="G33" i="2" s="1"/>
  <c r="G55" i="2" s="1"/>
  <c r="H33" i="2" s="1"/>
  <c r="H55" i="2" s="1"/>
  <c r="I33" i="2" s="1"/>
  <c r="I55" i="2" s="1"/>
  <c r="J33" i="2" s="1"/>
  <c r="J55" i="2" s="1"/>
  <c r="K33" i="2" s="1"/>
  <c r="K55" i="2" s="1"/>
  <c r="L33" i="2" s="1"/>
  <c r="L55" i="2" s="1"/>
  <c r="M33" i="2" s="1"/>
  <c r="M55" i="2" s="1"/>
  <c r="N33" i="2" s="1"/>
  <c r="N55" i="2" s="1"/>
  <c r="O33" i="2" s="1"/>
  <c r="O55" i="2" s="1"/>
  <c r="H12" i="5"/>
  <c r="G12" i="5"/>
  <c r="D35" i="4"/>
  <c r="E13" i="5" l="1"/>
  <c r="F13" i="5" l="1"/>
  <c r="G13" i="5" l="1"/>
  <c r="H13" i="5"/>
  <c r="E14" i="5" l="1"/>
  <c r="F14" i="5" l="1"/>
  <c r="H14" i="5" l="1"/>
  <c r="G14" i="5"/>
  <c r="E15" i="5" l="1"/>
  <c r="F15" i="5" s="1"/>
  <c r="G15" i="5" s="1"/>
  <c r="E16" i="5" l="1"/>
  <c r="F16" i="5" s="1"/>
  <c r="G16" i="5" s="1"/>
  <c r="H15" i="5"/>
  <c r="H16" i="5" l="1"/>
  <c r="E17" i="5"/>
  <c r="F17" i="5" s="1"/>
  <c r="G17" i="5" s="1"/>
  <c r="E18" i="5" l="1"/>
  <c r="F18" i="5" s="1"/>
  <c r="G18" i="5" s="1"/>
  <c r="H17" i="5"/>
  <c r="H18" i="5" s="1"/>
  <c r="E19" i="5" l="1"/>
  <c r="F19" i="5" s="1"/>
  <c r="G19" i="5" s="1"/>
  <c r="E20" i="5" l="1"/>
  <c r="F20" i="5" s="1"/>
  <c r="G20" i="5" s="1"/>
  <c r="H19" i="5"/>
  <c r="H20" i="5" l="1"/>
  <c r="E21" i="5"/>
  <c r="F21" i="5" l="1"/>
  <c r="L9" i="5"/>
  <c r="M9" i="5" l="1"/>
  <c r="G21" i="5"/>
  <c r="H21" i="5"/>
  <c r="D37" i="4"/>
  <c r="C38" i="4"/>
  <c r="D38" i="4" l="1"/>
  <c r="C41" i="4"/>
  <c r="N9" i="5"/>
  <c r="E22" i="5"/>
  <c r="C42" i="4" l="1"/>
  <c r="D41" i="4"/>
  <c r="F22" i="5"/>
  <c r="H22" i="5" l="1"/>
  <c r="G22" i="5"/>
  <c r="D42" i="4"/>
  <c r="I7" i="4"/>
  <c r="I8" i="4" s="1"/>
  <c r="I9" i="4" s="1"/>
  <c r="C43" i="4"/>
  <c r="D43" i="4" s="1"/>
  <c r="E23" i="5" l="1"/>
  <c r="F23" i="5" l="1"/>
  <c r="G23" i="5" l="1"/>
  <c r="H23" i="5"/>
  <c r="E24" i="5" l="1"/>
  <c r="F24" i="5" l="1"/>
  <c r="H24" i="5" l="1"/>
  <c r="G24" i="5"/>
  <c r="E25" i="5" l="1"/>
  <c r="F25" i="5" l="1"/>
  <c r="G25" i="5" l="1"/>
  <c r="H25" i="5"/>
  <c r="E26" i="5" l="1"/>
  <c r="F26" i="5" l="1"/>
  <c r="H26" i="5" l="1"/>
  <c r="G26" i="5"/>
  <c r="E27" i="5" l="1"/>
  <c r="F27" i="5" s="1"/>
  <c r="G27" i="5"/>
  <c r="H27" i="5"/>
  <c r="E28" i="5" l="1"/>
  <c r="F28" i="5" s="1"/>
  <c r="G28" i="5" s="1"/>
  <c r="H28" i="5" l="1"/>
  <c r="E29" i="5"/>
  <c r="F29" i="5" s="1"/>
  <c r="G29" i="5" s="1"/>
  <c r="H29" i="5" l="1"/>
  <c r="E30" i="5"/>
  <c r="F30" i="5" s="1"/>
  <c r="G30" i="5" s="1"/>
  <c r="E31" i="5" l="1"/>
  <c r="F31" i="5" s="1"/>
  <c r="G31" i="5" s="1"/>
  <c r="H30" i="5"/>
  <c r="H31" i="5" s="1"/>
  <c r="E32" i="5" l="1"/>
  <c r="F32" i="5" s="1"/>
  <c r="G32" i="5" s="1"/>
  <c r="H32" i="5" l="1"/>
  <c r="E33" i="5"/>
  <c r="F33" i="5" l="1"/>
  <c r="L10" i="5"/>
  <c r="E37" i="4" s="1"/>
  <c r="F37" i="4" l="1"/>
  <c r="E38" i="4"/>
  <c r="M10" i="5"/>
  <c r="H33" i="5"/>
  <c r="G33" i="5"/>
  <c r="F38" i="4" l="1"/>
  <c r="E41" i="4"/>
  <c r="N10" i="5"/>
  <c r="E34" i="5"/>
  <c r="F41" i="4" l="1"/>
  <c r="E42" i="4"/>
  <c r="F34" i="5"/>
  <c r="H34" i="5" l="1"/>
  <c r="G34" i="5"/>
  <c r="F42" i="4"/>
  <c r="K7" i="4"/>
  <c r="K8" i="4" s="1"/>
  <c r="K9" i="4" s="1"/>
  <c r="E43" i="4"/>
  <c r="F43" i="4" s="1"/>
  <c r="E35" i="5" l="1"/>
  <c r="F35" i="5" l="1"/>
  <c r="G35" i="5" l="1"/>
  <c r="H35" i="5"/>
  <c r="E36" i="5" l="1"/>
  <c r="F36" i="5" l="1"/>
  <c r="G36" i="5" l="1"/>
  <c r="H36" i="5"/>
  <c r="E37" i="5" l="1"/>
  <c r="F37" i="5" l="1"/>
  <c r="G37" i="5" l="1"/>
  <c r="H37" i="5"/>
  <c r="E38" i="5" l="1"/>
  <c r="F38" i="5" l="1"/>
  <c r="H38" i="5" l="1"/>
  <c r="G38" i="5"/>
  <c r="E39" i="5" l="1"/>
  <c r="F39" i="5" s="1"/>
  <c r="G39" i="5" s="1"/>
  <c r="H39" i="5"/>
  <c r="E40" i="5" l="1"/>
  <c r="F40" i="5" s="1"/>
  <c r="H40" i="5" s="1"/>
  <c r="G40" i="5" l="1"/>
  <c r="E41" i="5" l="1"/>
  <c r="F41" i="5" s="1"/>
  <c r="H41" i="5" s="1"/>
  <c r="G41" i="5" l="1"/>
  <c r="E42" i="5" l="1"/>
  <c r="F42" i="5" s="1"/>
  <c r="H42" i="5" s="1"/>
  <c r="G42" i="5" l="1"/>
  <c r="E43" i="5" s="1"/>
  <c r="F43" i="5" s="1"/>
  <c r="G43" i="5" s="1"/>
  <c r="E44" i="5" l="1"/>
  <c r="F44" i="5" s="1"/>
  <c r="G44" i="5" s="1"/>
  <c r="H43" i="5"/>
  <c r="H44" i="5" s="1"/>
  <c r="E45" i="5" l="1"/>
  <c r="F45" i="5" l="1"/>
  <c r="L11" i="5"/>
  <c r="M11" i="5" l="1"/>
  <c r="G45" i="5"/>
  <c r="H45" i="5"/>
  <c r="N11" i="5" l="1"/>
  <c r="E46" i="5"/>
  <c r="F46" i="5" l="1"/>
  <c r="G46" i="5" l="1"/>
  <c r="H46" i="5"/>
  <c r="E47" i="5" l="1"/>
  <c r="F47" i="5" l="1"/>
  <c r="G47" i="5" l="1"/>
  <c r="H47" i="5"/>
  <c r="E48" i="5" l="1"/>
  <c r="F48" i="5" l="1"/>
  <c r="G48" i="5" l="1"/>
  <c r="H48" i="5"/>
  <c r="E49" i="5" l="1"/>
  <c r="F49" i="5" l="1"/>
  <c r="H49" i="5" l="1"/>
  <c r="G49" i="5"/>
  <c r="E50" i="5" l="1"/>
  <c r="F50" i="5" l="1"/>
  <c r="G50" i="5" l="1"/>
  <c r="H50" i="5"/>
  <c r="E51" i="5" l="1"/>
  <c r="F51" i="5" s="1"/>
  <c r="H51" i="5" s="1"/>
  <c r="G51" i="5"/>
  <c r="E52" i="5" l="1"/>
  <c r="F52" i="5" s="1"/>
  <c r="G52" i="5" s="1"/>
  <c r="H52" i="5" l="1"/>
  <c r="E53" i="5"/>
  <c r="F53" i="5" s="1"/>
  <c r="G53" i="5" s="1"/>
  <c r="H53" i="5" l="1"/>
  <c r="E54" i="5"/>
  <c r="F54" i="5" s="1"/>
  <c r="G54" i="5" s="1"/>
  <c r="H54" i="5" l="1"/>
  <c r="E55" i="5"/>
  <c r="F55" i="5" s="1"/>
  <c r="G55" i="5" s="1"/>
  <c r="E56" i="5" l="1"/>
  <c r="F56" i="5" s="1"/>
  <c r="G56" i="5" s="1"/>
  <c r="H55" i="5"/>
  <c r="H56" i="5" l="1"/>
  <c r="E57" i="5"/>
  <c r="F57" i="5" l="1"/>
  <c r="L12" i="5"/>
  <c r="M12" i="5" l="1"/>
  <c r="H57" i="5"/>
  <c r="G57" i="5"/>
  <c r="E58" i="5" l="1"/>
  <c r="N12" i="5"/>
  <c r="F58" i="5" l="1"/>
  <c r="H58" i="5" l="1"/>
  <c r="G58" i="5"/>
  <c r="E59" i="5" l="1"/>
  <c r="F59" i="5" l="1"/>
  <c r="H59" i="5" l="1"/>
  <c r="G59" i="5"/>
  <c r="E60" i="5" l="1"/>
  <c r="F60" i="5" l="1"/>
  <c r="G60" i="5" l="1"/>
  <c r="H60" i="5"/>
  <c r="E61" i="5" l="1"/>
  <c r="F61" i="5" l="1"/>
  <c r="G61" i="5" l="1"/>
  <c r="H61" i="5"/>
  <c r="E62" i="5" l="1"/>
  <c r="F62" i="5" l="1"/>
  <c r="H62" i="5" l="1"/>
  <c r="G62" i="5"/>
  <c r="E63" i="5" l="1"/>
  <c r="F63" i="5" s="1"/>
  <c r="G63" i="5" s="1"/>
  <c r="H63" i="5" l="1"/>
  <c r="E64" i="5"/>
  <c r="F64" i="5" s="1"/>
  <c r="H64" i="5" s="1"/>
  <c r="G64" i="5" l="1"/>
  <c r="E65" i="5" l="1"/>
  <c r="F65" i="5" s="1"/>
  <c r="H65" i="5" s="1"/>
  <c r="G65" i="5" l="1"/>
  <c r="E66" i="5" l="1"/>
  <c r="F66" i="5" s="1"/>
  <c r="H66" i="5" s="1"/>
  <c r="G66" i="5" l="1"/>
  <c r="E67" i="5" l="1"/>
  <c r="F67" i="5" s="1"/>
  <c r="H67" i="5" s="1"/>
  <c r="G67" i="5" l="1"/>
  <c r="E68" i="5" l="1"/>
  <c r="F68" i="5" s="1"/>
  <c r="H68" i="5" s="1"/>
  <c r="G68" i="5" l="1"/>
  <c r="E69" i="5" l="1"/>
  <c r="F69" i="5" l="1"/>
  <c r="L13" i="5"/>
  <c r="M13" i="5" l="1"/>
  <c r="H69" i="5"/>
  <c r="G69" i="5"/>
  <c r="N1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4" authorId="0" shapeId="0" xr:uid="{00000000-0006-0000-0000-000001000000}">
      <text>
        <r>
          <rPr>
            <sz val="10"/>
            <color rgb="FF000000"/>
            <rFont val="Arial"/>
            <family val="2"/>
          </rPr>
          <t>Las fianzas no se amortizan.</t>
        </r>
      </text>
    </comment>
    <comment ref="D39" authorId="0" shapeId="0" xr:uid="{00000000-0006-0000-0000-000002000000}">
      <text>
        <r>
          <rPr>
            <sz val="10"/>
            <color rgb="FF000000"/>
            <rFont val="Arial"/>
            <family val="2"/>
          </rPr>
          <t>Los porcentajes predeterminados en las celdas de esta columna, no coinciden con los previstos (en Creación de Nueva Empresa) o con los previstos y/o reales (en Consolidación - Empresas en Funcionamiento), debe situarse en la celda del Bien y/o Derecho en cuestión y modificarlo.</t>
        </r>
      </text>
    </comment>
    <comment ref="E39" authorId="0" shapeId="0" xr:uid="{00000000-0006-0000-0000-000003000000}">
      <text>
        <r>
          <rPr>
            <sz val="10"/>
            <color rgb="FF000000"/>
            <rFont val="Arial"/>
            <family val="2"/>
          </rPr>
          <t>Los datos que aparecen en esta columna, indican el número de años máximo para amortizar que la Agencia Tributaria establece para cada partida. Actualizado a Mayo-2021.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8" authorId="0" shapeId="0" xr:uid="{00000000-0006-0000-0400-000001000000}">
      <text>
        <r>
          <rPr>
            <sz val="10"/>
            <color rgb="FF000000"/>
            <rFont val="Arial"/>
            <family val="2"/>
          </rPr>
          <t>Parte del Capital pendiente a devolver a la entidad financiera.</t>
        </r>
      </text>
    </comment>
  </commentList>
</comments>
</file>

<file path=xl/sharedStrings.xml><?xml version="1.0" encoding="utf-8"?>
<sst xmlns="http://schemas.openxmlformats.org/spreadsheetml/2006/main" count="269" uniqueCount="187">
  <si>
    <t xml:space="preserve">Nota: Cumplimentar únicamente las celdas de color blanco. Las celdas sombreadas contienen fórmulas de auto cálculo. Observa que abajo tienes una tabla de amortización. </t>
  </si>
  <si>
    <t>CONCEPTO</t>
  </si>
  <si>
    <t>IMPORTE</t>
  </si>
  <si>
    <t>¿Cómo financio la inversión?</t>
  </si>
  <si>
    <t xml:space="preserve">INMOVILIZADO MATERIAL </t>
  </si>
  <si>
    <t>Terrenos y Bienes Naturales</t>
  </si>
  <si>
    <t>Aportaciones Socios</t>
  </si>
  <si>
    <t>Edificios y construcciones</t>
  </si>
  <si>
    <t>Préstamo/Crédito</t>
  </si>
  <si>
    <t>Instalaciones y reformas</t>
  </si>
  <si>
    <t>Maquinaria y herramientas</t>
  </si>
  <si>
    <t>TOTALES</t>
  </si>
  <si>
    <t>Mobiliario</t>
  </si>
  <si>
    <t>Equipos informáticos</t>
  </si>
  <si>
    <t>Elementos de transporte (externos: vehículos, etc.)</t>
  </si>
  <si>
    <t>Elementos de transporte (internos: grúas,etc.)</t>
  </si>
  <si>
    <t>Herramientas y utillaje</t>
  </si>
  <si>
    <t xml:space="preserve">Otro inmovilizado material </t>
  </si>
  <si>
    <t>TOTAL INMOVILIZADO MATERIAL</t>
  </si>
  <si>
    <t>INMOVILIZADO INMATERIAL</t>
  </si>
  <si>
    <t>Aplicaciones Informáticas</t>
  </si>
  <si>
    <t>Propiedad Industrial, Marcas, Patentes</t>
  </si>
  <si>
    <t>Derechos de traspaso</t>
  </si>
  <si>
    <t>Gastos de I+D</t>
  </si>
  <si>
    <t xml:space="preserve">Fianzas </t>
  </si>
  <si>
    <t>Canon de entrada Franquicia</t>
  </si>
  <si>
    <t>Otro inmovilizado inmaterial</t>
  </si>
  <si>
    <t>TOTAL INMOVILIZADO INMATERIAL</t>
  </si>
  <si>
    <t>GASTOS CONSTITUCIÓN</t>
  </si>
  <si>
    <t>Gastos Primer establecimiento</t>
  </si>
  <si>
    <t xml:space="preserve">Gastos Constitución </t>
  </si>
  <si>
    <t>TOTAL GASTOS CONSTITUCIÓN</t>
  </si>
  <si>
    <t>CIRCULANTE</t>
  </si>
  <si>
    <t>Cajas /Bancos</t>
  </si>
  <si>
    <t>Existencias Iniciales / Materias primas</t>
  </si>
  <si>
    <t xml:space="preserve">TOTAL CIRCULANTE </t>
  </si>
  <si>
    <t>TOTAL INVERSIONES</t>
  </si>
  <si>
    <t>TABLA AMORTIZACIÓN INMOVILIZADO</t>
  </si>
  <si>
    <t>CONCEPTOS</t>
  </si>
  <si>
    <t>Importes de los Activos de Partida</t>
  </si>
  <si>
    <t>Coeficiente máximo de Amortización (en %)</t>
  </si>
  <si>
    <t>Periodo Máximo de Amortización (AEAT)</t>
  </si>
  <si>
    <t xml:space="preserve">Cuota anual amortización </t>
  </si>
  <si>
    <t>Amortización acumulada año 1</t>
  </si>
  <si>
    <t>Amortización acumulada año 2</t>
  </si>
  <si>
    <t>INMOVILIZADO MATERIAL</t>
  </si>
  <si>
    <t>Edificios y Construcciones</t>
  </si>
  <si>
    <t>Instalaciones/Acondicionamiento (0bra civil)</t>
  </si>
  <si>
    <t>Utillaje, Herramientas, Menaje,...</t>
  </si>
  <si>
    <t>Elementos de Transporte (externos: vehículos, etc)</t>
  </si>
  <si>
    <t>Elementos de  Transporte (internos: grúas, etc.)</t>
  </si>
  <si>
    <t>Equipos Informáticos</t>
  </si>
  <si>
    <t xml:space="preserve">Otro Inmovilizado Material </t>
  </si>
  <si>
    <t>Aplicaciones Informáticas y Páginas Web</t>
  </si>
  <si>
    <t xml:space="preserve">Derechos de Traspaso </t>
  </si>
  <si>
    <t>Otro Inmovilizado Intangible</t>
  </si>
  <si>
    <t>TOTAL AMORTIZACIÓN INMOVILIZADO</t>
  </si>
  <si>
    <t xml:space="preserve">Nota: Cumplimentar únicamente las celdas de color blanco. Las celdas sombreadas contienen fórmulas de auto cálculo. </t>
  </si>
  <si>
    <t>Período (Meses)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</si>
  <si>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</si>
  <si>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</si>
  <si>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</si>
  <si>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</si>
  <si>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</si>
  <si>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</si>
  <si>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</si>
  <si>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</si>
  <si>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</si>
  <si>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</si>
  <si>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</si>
  <si>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</si>
  <si>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sz val="10"/>
        <color rgb="FF000000"/>
        <rFont val="Arial"/>
        <family val="2"/>
      </rPr>
      <t xml:space="preserve">                </t>
    </r>
    <r>
      <rPr>
        <b/>
        <i/>
        <sz val="10"/>
        <color rgb="FF000000"/>
        <rFont val="Arial"/>
        <family val="2"/>
      </rPr>
      <t xml:space="preserve">SALDO INICIAL    </t>
    </r>
    <r>
      <rPr>
        <b/>
        <sz val="10"/>
        <color rgb="FF000000"/>
        <rFont val="Arial"/>
        <family val="2"/>
      </rPr>
      <t xml:space="preserve">                           </t>
    </r>
    <r>
      <rPr>
        <sz val="10"/>
        <color rgb="FF000000"/>
        <rFont val="Arial"/>
        <family val="2"/>
      </rPr>
      <t xml:space="preserve"> (Dinero disponible al inicio del periodo)</t>
    </r>
  </si>
  <si>
    <t>Acumulado</t>
  </si>
  <si>
    <t>COBROS</t>
  </si>
  <si>
    <t>Ventas de producto</t>
  </si>
  <si>
    <t>Ventas por servicios</t>
  </si>
  <si>
    <t>Ventas por formación</t>
  </si>
  <si>
    <t>Otros  cobros</t>
  </si>
  <si>
    <t>TOTAL COBROS</t>
  </si>
  <si>
    <t>PAGOS</t>
  </si>
  <si>
    <t>Proveedores</t>
  </si>
  <si>
    <t>Sueldos y Salarios</t>
  </si>
  <si>
    <t>Seguridad Social</t>
  </si>
  <si>
    <t>Publicidad</t>
  </si>
  <si>
    <t>Alquileres</t>
  </si>
  <si>
    <t>Suministros</t>
  </si>
  <si>
    <t>Impuestos y Tasas</t>
  </si>
  <si>
    <t xml:space="preserve">Servicios Bancarios </t>
  </si>
  <si>
    <t>Mantenimiento y reparaciones</t>
  </si>
  <si>
    <t>Servicios de Profesionales</t>
  </si>
  <si>
    <t>Primas de seguros</t>
  </si>
  <si>
    <t>Gastos de transporte</t>
  </si>
  <si>
    <t>Cuota préstamo</t>
  </si>
  <si>
    <t>Otros gastos</t>
  </si>
  <si>
    <t>TOTAL PAGOS</t>
  </si>
  <si>
    <t>DIFERENCIA COBROS Y PAGOS</t>
  </si>
  <si>
    <r>
      <rPr>
        <b/>
        <sz val="10"/>
        <color rgb="FF000000"/>
        <rFont val="Arial"/>
        <family val="2"/>
      </rPr>
      <t xml:space="preserve">                        </t>
    </r>
    <r>
      <rPr>
        <b/>
        <i/>
        <sz val="10"/>
        <color rgb="FF000000"/>
        <rFont val="Arial"/>
        <family val="2"/>
      </rPr>
      <t>SALDO FINAL</t>
    </r>
    <r>
      <rPr>
        <i/>
        <sz val="10"/>
        <color rgb="FF000000"/>
        <rFont val="Arial"/>
        <family val="2"/>
      </rPr>
      <t xml:space="preserve">  </t>
    </r>
    <r>
      <rPr>
        <sz val="10"/>
        <color rgb="FF000000"/>
        <rFont val="Arial"/>
        <family val="2"/>
      </rPr>
      <t xml:space="preserve">                             (Disponible a final de mes)</t>
    </r>
  </si>
  <si>
    <r>
      <rPr>
        <b/>
        <sz val="10"/>
        <color rgb="FF000000"/>
        <rFont val="Arial"/>
        <family val="2"/>
      </rPr>
      <t xml:space="preserve">                </t>
    </r>
    <r>
      <rPr>
        <b/>
        <i/>
        <sz val="10"/>
        <color rgb="FF000000"/>
        <rFont val="Arial"/>
        <family val="2"/>
      </rPr>
      <t xml:space="preserve">SALDO INICIAL    </t>
    </r>
    <r>
      <rPr>
        <b/>
        <sz val="10"/>
        <color rgb="FF000000"/>
        <rFont val="Arial"/>
        <family val="2"/>
      </rPr>
      <t xml:space="preserve">                           </t>
    </r>
    <r>
      <rPr>
        <sz val="10"/>
        <color rgb="FF000000"/>
        <rFont val="Arial"/>
        <family val="2"/>
      </rPr>
      <t xml:space="preserve"> (Dinero disponible al inicio del periodo)</t>
    </r>
  </si>
  <si>
    <r>
      <rPr>
        <b/>
        <sz val="10"/>
        <color rgb="FF000000"/>
        <rFont val="Arial"/>
        <family val="2"/>
      </rPr>
      <t xml:space="preserve">                        </t>
    </r>
    <r>
      <rPr>
        <b/>
        <i/>
        <sz val="10"/>
        <color rgb="FF000000"/>
        <rFont val="Arial"/>
        <family val="2"/>
      </rPr>
      <t>SALDO FINAL</t>
    </r>
    <r>
      <rPr>
        <i/>
        <sz val="10"/>
        <color rgb="FF000000"/>
        <rFont val="Arial"/>
        <family val="2"/>
      </rPr>
      <t xml:space="preserve">  </t>
    </r>
    <r>
      <rPr>
        <sz val="10"/>
        <color rgb="FF000000"/>
        <rFont val="Arial"/>
        <family val="2"/>
      </rPr>
      <t xml:space="preserve">                             (Disponible a final de mes)</t>
    </r>
  </si>
  <si>
    <t xml:space="preserve">Nota: Todos los datos son auto cálculos de las pestañas anteriores. </t>
  </si>
  <si>
    <t>ACUMULADO TESORERÍA</t>
  </si>
  <si>
    <t xml:space="preserve">ESTRUCTURA DE NEGOCIO </t>
  </si>
  <si>
    <t>Ventas</t>
  </si>
  <si>
    <t>Importe</t>
  </si>
  <si>
    <t>%</t>
  </si>
  <si>
    <t>Costes fijos</t>
  </si>
  <si>
    <t>INGRESOS</t>
  </si>
  <si>
    <t xml:space="preserve"> INGRESOS TOTALES</t>
  </si>
  <si>
    <t>Costes variables</t>
  </si>
  <si>
    <t>Ventas por producto</t>
  </si>
  <si>
    <t>Umbral de rentabilidad</t>
  </si>
  <si>
    <t>Beneficio previsto</t>
  </si>
  <si>
    <t>Otros ingresos</t>
  </si>
  <si>
    <t>Subvenciones a la explotación</t>
  </si>
  <si>
    <t>GASTOS</t>
  </si>
  <si>
    <t>GASTOS TOTALES</t>
  </si>
  <si>
    <t>Aprovisionamientos</t>
  </si>
  <si>
    <t>Compras (consumos de materiales)</t>
  </si>
  <si>
    <t>Trabajos realizados por otras empresas (subcontrat. por obra, proyecto o servicio)</t>
  </si>
  <si>
    <t>Gastos de personal</t>
  </si>
  <si>
    <t>Sueldos y salarios</t>
  </si>
  <si>
    <t>Otros gastos de explotación</t>
  </si>
  <si>
    <t>Arrendamientos y cánones (alquileres)</t>
  </si>
  <si>
    <t>Reparaciones y conservación</t>
  </si>
  <si>
    <t>Servicios de profesionales independientes (asesorías, consultorías, informático etc.)</t>
  </si>
  <si>
    <t>Transportes (mensajerías, kilometraje, etc.)</t>
  </si>
  <si>
    <t xml:space="preserve">Primas de seguros </t>
  </si>
  <si>
    <t xml:space="preserve">Publicidad,propaganda y relaciones publicas </t>
  </si>
  <si>
    <t>Suministros (luz, agua, teléfono, etc.)</t>
  </si>
  <si>
    <t>Otros tributos ( IBI, etc.)</t>
  </si>
  <si>
    <t xml:space="preserve">Otros gastos </t>
  </si>
  <si>
    <t xml:space="preserve">Servicios bancarios </t>
  </si>
  <si>
    <t>MARGEN BRUTO DE EXPLOTACIÓN / EBITDA</t>
  </si>
  <si>
    <t>OTROS RESULTADOS DE EXPLOTACIÓN</t>
  </si>
  <si>
    <t>Dotaciones para amortizaciones de inmovilizado</t>
  </si>
  <si>
    <t xml:space="preserve">Amortización del inmovilizado inmaterial </t>
  </si>
  <si>
    <t>Amortización del inmovilizado material</t>
  </si>
  <si>
    <t>RESULTADO NETO DE EXPLOTACIÓN / EBIT o BAIT</t>
  </si>
  <si>
    <t>Ingresos financieros</t>
  </si>
  <si>
    <t>Gastos financieros</t>
  </si>
  <si>
    <t>RESULTADO DE LAS ACTIVIDADES ORDINARIAS</t>
  </si>
  <si>
    <t>Beneficios procedentes del inmovilizado e ingresos excepcionales</t>
  </si>
  <si>
    <t>Perdidas procedentes del inmovilizado y gastos excepcionales</t>
  </si>
  <si>
    <t>RESULTADO ANTES DE IMPUESTOS</t>
  </si>
  <si>
    <t>IRPF / Impuesto de sociedades (calculado de forma general con el 20%)</t>
  </si>
  <si>
    <t>RESULTADO DESPUÉS DE IMPUESTOS (BENEFICIO O PERDIDA)</t>
  </si>
  <si>
    <t>Cuadro Resumen Amortización de Préstamos</t>
  </si>
  <si>
    <t>Mes</t>
  </si>
  <si>
    <t>Cuota</t>
  </si>
  <si>
    <t>Intereses</t>
  </si>
  <si>
    <t>Devolución del Capital</t>
  </si>
  <si>
    <t>Capital vivo o pendiente de amortizar</t>
  </si>
  <si>
    <t>Capital amortizado</t>
  </si>
  <si>
    <t>Totales por Ejercicio
Operaciones de Préstamos</t>
  </si>
  <si>
    <t>Capital Pendiente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</si>
  <si>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</si>
  <si>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</si>
  <si>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</si>
  <si>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</si>
  <si>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</si>
  <si>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</si>
  <si>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</si>
  <si>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</si>
  <si>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Capital en Préstamo</t>
  </si>
  <si>
    <t>Septiembre</t>
  </si>
  <si>
    <t>Interés</t>
  </si>
  <si>
    <t>Octubre</t>
  </si>
  <si>
    <t>Interés efectivo</t>
  </si>
  <si>
    <t>Noviembre</t>
  </si>
  <si>
    <t>Años</t>
  </si>
  <si>
    <t>Diciembre</t>
  </si>
  <si>
    <t>Nº Pagos por Año</t>
  </si>
  <si>
    <t>Nº total pagos</t>
  </si>
  <si>
    <t>Periodos de Carencia</t>
  </si>
  <si>
    <t>Gastos de Formalización</t>
  </si>
  <si>
    <t>AÑO 1</t>
  </si>
  <si>
    <t>AÑO 2</t>
  </si>
  <si>
    <t>año 1</t>
  </si>
  <si>
    <t>año 2</t>
  </si>
  <si>
    <t>alo 3</t>
  </si>
  <si>
    <t>año 4</t>
  </si>
  <si>
    <t>año 5</t>
  </si>
  <si>
    <t>Gastos periodificados</t>
  </si>
  <si>
    <t>subvenciones</t>
  </si>
  <si>
    <t>Acreedores</t>
  </si>
  <si>
    <t>Cuota préstamo accionista</t>
  </si>
  <si>
    <t>Inmovilizado (CAPEX)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</si>
</sst>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#,##0.0"/>
    <numFmt numFmtId="165" formatCode="0\ ;[Red]\-0\ "/>
    <numFmt numFmtId="166" formatCode="0.0%"/>
    <numFmt numFmtId="167" formatCode="#,##0.00&quot; €&quot;;[Red]\-#,##0.00&quot; €&quot;"/>
    <numFmt numFmtId="168" formatCode="0\ %"/>
    <numFmt numFmtId="169" formatCode="#,##0.0\ ;[Red]\-#,##0.0\ "/>
    <numFmt numFmtId="170" formatCode="0;[Red]\-0"/>
    <numFmt numFmtId="171" formatCode="0.0000"/>
  </numFmts>
  <fonts count="34" x14ac:knownFonts="1">
    <font>
      <sz val="10"/>
      <color rgb="FF000000"/>
      <name val="Arial"/>
    </font>
    <font>
      <b/>
      <sz val="10"/>
      <color rgb="FF000000"/>
      <name val="Tahoma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999999"/>
      <name val="Arial"/>
      <family val="2"/>
    </font>
    <font>
      <b/>
      <sz val="10"/>
      <color rgb="FF999999"/>
      <name val="Arial"/>
      <family val="2"/>
    </font>
    <font>
      <b/>
      <sz val="10"/>
      <color rgb="FFFFFF00"/>
      <name val="Arial"/>
      <family val="2"/>
    </font>
    <font>
      <b/>
      <sz val="12"/>
      <color rgb="FF000000"/>
      <name val="Arial"/>
      <family val="2"/>
    </font>
    <font>
      <b/>
      <sz val="9"/>
      <color rgb="FF333333"/>
      <name val="Arial"/>
      <family val="2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b/>
      <sz val="18"/>
      <color rgb="FF000000"/>
      <name val="Times New Roman"/>
      <family val="1"/>
    </font>
    <font>
      <sz val="10"/>
      <color rgb="FF000000"/>
      <name val="Times New Roman"/>
      <family val="1"/>
    </font>
    <font>
      <b/>
      <sz val="20"/>
      <color rgb="FF000000"/>
      <name val="Times New Roman"/>
      <family val="1"/>
    </font>
    <font>
      <b/>
      <sz val="14"/>
      <color rgb="FF000000"/>
      <name val="Arial"/>
      <family val="2"/>
    </font>
    <font>
      <b/>
      <sz val="14"/>
      <color rgb="FF000000"/>
      <name val="Times New Roman"/>
      <family val="1"/>
    </font>
    <font>
      <sz val="14"/>
      <color rgb="FF000000"/>
      <name val="Arial"/>
      <family val="2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DE59"/>
        <bgColor rgb="FFFFDE59"/>
      </patternFill>
    </fill>
    <fill>
      <patternFill patternType="solid">
        <fgColor rgb="FFD4EA6B"/>
        <bgColor rgb="FFD4EA6B"/>
      </patternFill>
    </fill>
    <fill>
      <patternFill patternType="solid">
        <fgColor rgb="FFFACA9A"/>
        <bgColor rgb="FFFACA9A"/>
      </patternFill>
    </fill>
    <fill>
      <patternFill patternType="solid">
        <fgColor rgb="FFB7B3CA"/>
        <bgColor rgb="FFB7B3CA"/>
      </patternFill>
    </fill>
    <fill>
      <patternFill patternType="solid">
        <fgColor rgb="FFAFD095"/>
        <bgColor rgb="FFAFD095"/>
      </patternFill>
    </fill>
    <fill>
      <patternFill patternType="solid">
        <fgColor rgb="FFDDDDDD"/>
        <bgColor rgb="FFDDDDDD"/>
      </patternFill>
    </fill>
    <fill>
      <patternFill patternType="solid">
        <fgColor rgb="FFCCCCCC"/>
        <bgColor rgb="FFCCCCCC"/>
      </patternFill>
    </fill>
    <fill>
      <patternFill patternType="solid">
        <fgColor rgb="FF81D41A"/>
        <bgColor rgb="FF81D41A"/>
      </patternFill>
    </fill>
    <fill>
      <patternFill patternType="solid">
        <fgColor rgb="FFB2B2B2"/>
        <bgColor rgb="FFB2B2B2"/>
      </patternFill>
    </fill>
    <fill>
      <patternFill patternType="solid">
        <fgColor rgb="FFFFDBB6"/>
        <bgColor rgb="FFFFDBB6"/>
      </patternFill>
    </fill>
    <fill>
      <patternFill patternType="solid">
        <fgColor rgb="FFEEEEEE"/>
        <bgColor rgb="FFEEEEEE"/>
      </patternFill>
    </fill>
    <fill>
      <patternFill patternType="solid">
        <fgColor rgb="FF8E86AE"/>
        <bgColor rgb="FF8E86AE"/>
      </patternFill>
    </fill>
    <fill>
      <patternFill patternType="solid">
        <fgColor rgb="FFBBE33D"/>
        <bgColor rgb="FFBBE33D"/>
      </patternFill>
    </fill>
    <fill>
      <patternFill patternType="solid">
        <fgColor rgb="FFC0C0C0"/>
        <bgColor rgb="FFC0C0C0"/>
      </patternFill>
    </fill>
  </fills>
  <borders count="106">
    <border>
      <left/>
      <right/>
      <top/>
      <bottom/>
      <diagonal/>
    </border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2B2B2"/>
      </left>
      <right/>
      <top style="hair">
        <color rgb="FFB2B2B2"/>
      </top>
      <bottom/>
      <diagonal/>
    </border>
    <border>
      <left/>
      <right style="hair">
        <color rgb="FFB2B2B2"/>
      </right>
      <top style="hair">
        <color rgb="FFB2B2B2"/>
      </top>
      <bottom/>
      <diagonal/>
    </border>
    <border>
      <left style="hair">
        <color rgb="FF999999"/>
      </left>
      <right style="hair">
        <color rgb="FF999999"/>
      </right>
      <top style="hair">
        <color rgb="FF999999"/>
      </top>
      <bottom/>
      <diagonal/>
    </border>
    <border>
      <left style="hair">
        <color rgb="FFB2B2B2"/>
      </left>
      <right/>
      <top/>
      <bottom style="hair">
        <color rgb="FFB2B2B2"/>
      </bottom>
      <diagonal/>
    </border>
    <border>
      <left/>
      <right style="hair">
        <color rgb="FFB2B2B2"/>
      </right>
      <top/>
      <bottom style="hair">
        <color rgb="FFB2B2B2"/>
      </bottom>
      <diagonal/>
    </border>
    <border>
      <left style="hair">
        <color rgb="FF999999"/>
      </left>
      <right style="hair">
        <color rgb="FF999999"/>
      </right>
      <top/>
      <bottom style="hair">
        <color rgb="FF999999"/>
      </bottom>
      <diagonal/>
    </border>
    <border>
      <left style="hair">
        <color rgb="FFB2B2B2"/>
      </left>
      <right/>
      <top style="hair">
        <color rgb="FFB2B2B2"/>
      </top>
      <bottom style="hair">
        <color rgb="FFB2B2B2"/>
      </bottom>
      <diagonal/>
    </border>
    <border>
      <left/>
      <right style="hair">
        <color rgb="FFB2B2B2"/>
      </right>
      <top style="hair">
        <color rgb="FFB2B2B2"/>
      </top>
      <bottom style="hair">
        <color rgb="FFB2B2B2"/>
      </bottom>
      <diagonal/>
    </border>
    <border>
      <left style="hair">
        <color rgb="FF999999"/>
      </left>
      <right style="hair">
        <color rgb="FF999999"/>
      </right>
      <top style="hair">
        <color rgb="FF999999"/>
      </top>
      <bottom style="hair">
        <color rgb="FF999999"/>
      </bottom>
      <diagonal/>
    </border>
    <border>
      <left style="hair">
        <color rgb="FFB2B2B2"/>
      </left>
      <right style="hair">
        <color rgb="FFB2B2B2"/>
      </right>
      <top style="hair">
        <color rgb="FFB2B2B2"/>
      </top>
      <bottom/>
      <diagonal/>
    </border>
    <border>
      <left style="hair">
        <color rgb="FFB2B2B2"/>
      </left>
      <right style="hair">
        <color rgb="FFB2B2B2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B2B2B2"/>
      </left>
      <right style="hair">
        <color rgb="FFB2B2B2"/>
      </right>
      <top/>
      <bottom style="hair">
        <color rgb="FFB2B2B2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999999"/>
      </left>
      <right/>
      <top style="hair">
        <color rgb="FF999999"/>
      </top>
      <bottom style="hair">
        <color rgb="FF999999"/>
      </bottom>
      <diagonal/>
    </border>
    <border>
      <left/>
      <right/>
      <top style="hair">
        <color rgb="FF999999"/>
      </top>
      <bottom style="hair">
        <color rgb="FF999999"/>
      </bottom>
      <diagonal/>
    </border>
    <border>
      <left/>
      <right style="hair">
        <color rgb="FF999999"/>
      </right>
      <top style="hair">
        <color rgb="FF999999"/>
      </top>
      <bottom style="hair">
        <color rgb="FF999999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999999"/>
      </left>
      <right style="hair">
        <color rgb="FF999999"/>
      </right>
      <top/>
      <bottom/>
      <diagonal/>
    </border>
    <border>
      <left style="double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DDDDDD"/>
      </left>
      <right style="hair">
        <color rgb="FFDDDDDD"/>
      </right>
      <top style="hair">
        <color rgb="FFDDDDDD"/>
      </top>
      <bottom style="hair">
        <color rgb="FFDDDDDD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 style="hair">
        <color rgb="FFDDDDDD"/>
      </left>
      <right/>
      <top style="hair">
        <color rgb="FFDDDDDD"/>
      </top>
      <bottom style="hair">
        <color rgb="FFDDDDDD"/>
      </bottom>
      <diagonal/>
    </border>
    <border>
      <left/>
      <right style="hair">
        <color rgb="FFDDDDDD"/>
      </right>
      <top style="hair">
        <color rgb="FFDDDDDD"/>
      </top>
      <bottom style="hair">
        <color rgb="FFDDDDDD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000000"/>
      </top>
      <bottom style="hair">
        <color rgb="FFFFFFFF"/>
      </bottom>
      <diagonal/>
    </border>
    <border>
      <left style="hair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15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2" xfId="0" applyBorder="1"/>
    <xf numFmtId="164" fontId="0" fillId="0" borderId="2" xfId="0" applyNumberFormat="1" applyBorder="1"/>
    <xf numFmtId="3" fontId="0" fillId="0" borderId="2" xfId="0" applyNumberFormat="1" applyBorder="1"/>
    <xf numFmtId="3" fontId="2" fillId="0" borderId="2" xfId="0" applyNumberFormat="1" applyFont="1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/>
    <xf numFmtId="164" fontId="0" fillId="0" borderId="0" xfId="0" applyNumberFormat="1"/>
    <xf numFmtId="3" fontId="0" fillId="0" borderId="0" xfId="0" applyNumberFormat="1"/>
    <xf numFmtId="3" fontId="2" fillId="0" borderId="0" xfId="0" applyNumberFormat="1" applyFont="1"/>
    <xf numFmtId="0" fontId="1" fillId="3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wrapText="1"/>
    </xf>
    <xf numFmtId="3" fontId="0" fillId="0" borderId="11" xfId="0" applyNumberFormat="1" applyBorder="1" applyAlignment="1">
      <alignment wrapText="1"/>
    </xf>
    <xf numFmtId="3" fontId="2" fillId="4" borderId="11" xfId="0" applyNumberFormat="1" applyFont="1" applyFill="1" applyBorder="1" applyAlignment="1">
      <alignment wrapText="1"/>
    </xf>
    <xf numFmtId="3" fontId="0" fillId="0" borderId="11" xfId="0" applyNumberFormat="1" applyBorder="1" applyAlignment="1">
      <alignment horizontal="left" wrapText="1"/>
    </xf>
    <xf numFmtId="0" fontId="0" fillId="0" borderId="14" xfId="0" applyBorder="1"/>
    <xf numFmtId="0" fontId="5" fillId="4" borderId="11" xfId="0" applyFont="1" applyFill="1" applyBorder="1" applyAlignment="1">
      <alignment horizontal="left" wrapText="1"/>
    </xf>
    <xf numFmtId="0" fontId="6" fillId="0" borderId="0" xfId="0" applyFont="1"/>
    <xf numFmtId="0" fontId="5" fillId="5" borderId="11" xfId="0" applyFont="1" applyFill="1" applyBorder="1" applyAlignment="1">
      <alignment horizontal="left" vertical="center" wrapText="1"/>
    </xf>
    <xf numFmtId="3" fontId="2" fillId="5" borderId="11" xfId="0" applyNumberFormat="1" applyFont="1" applyFill="1" applyBorder="1" applyAlignment="1">
      <alignment wrapText="1"/>
    </xf>
    <xf numFmtId="0" fontId="7" fillId="0" borderId="11" xfId="0" applyFont="1" applyBorder="1" applyAlignment="1">
      <alignment horizontal="left" wrapText="1"/>
    </xf>
    <xf numFmtId="3" fontId="5" fillId="0" borderId="0" xfId="0" applyNumberFormat="1" applyFon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164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6" borderId="11" xfId="0" applyFont="1" applyFill="1" applyBorder="1" applyAlignment="1">
      <alignment horizontal="left" wrapText="1"/>
    </xf>
    <xf numFmtId="3" fontId="2" fillId="6" borderId="11" xfId="0" applyNumberFormat="1" applyFont="1" applyFill="1" applyBorder="1" applyAlignment="1">
      <alignment wrapText="1"/>
    </xf>
    <xf numFmtId="0" fontId="7" fillId="0" borderId="11" xfId="0" applyFont="1" applyBorder="1" applyAlignment="1">
      <alignment horizontal="left" vertical="center" wrapText="1"/>
    </xf>
    <xf numFmtId="3" fontId="0" fillId="0" borderId="11" xfId="0" applyNumberFormat="1" applyBorder="1" applyAlignment="1">
      <alignment horizontal="right" vertical="center" wrapText="1"/>
    </xf>
    <xf numFmtId="165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66" fontId="7" fillId="0" borderId="0" xfId="0" applyNumberFormat="1" applyFont="1"/>
    <xf numFmtId="0" fontId="5" fillId="7" borderId="11" xfId="0" applyFont="1" applyFill="1" applyBorder="1" applyAlignment="1">
      <alignment horizontal="left" vertical="center" wrapText="1"/>
    </xf>
    <xf numFmtId="3" fontId="2" fillId="7" borderId="11" xfId="0" applyNumberFormat="1" applyFont="1" applyFill="1" applyBorder="1" applyAlignment="1">
      <alignment horizontal="right" vertical="center" wrapText="1"/>
    </xf>
    <xf numFmtId="3" fontId="2" fillId="3" borderId="11" xfId="0" applyNumberFormat="1" applyFont="1" applyFill="1" applyBorder="1" applyAlignment="1">
      <alignment horizontal="right" vertical="center" wrapText="1"/>
    </xf>
    <xf numFmtId="167" fontId="8" fillId="3" borderId="11" xfId="0" applyNumberFormat="1" applyFont="1" applyFill="1" applyBorder="1" applyAlignment="1">
      <alignment horizontal="center" vertical="center" wrapText="1"/>
    </xf>
    <xf numFmtId="168" fontId="8" fillId="3" borderId="11" xfId="0" applyNumberFormat="1" applyFont="1" applyFill="1" applyBorder="1" applyAlignment="1">
      <alignment horizontal="center" vertical="center" wrapText="1"/>
    </xf>
    <xf numFmtId="164" fontId="8" fillId="3" borderId="11" xfId="0" applyNumberFormat="1" applyFont="1" applyFill="1" applyBorder="1" applyAlignment="1">
      <alignment horizontal="center" vertical="center" wrapText="1"/>
    </xf>
    <xf numFmtId="3" fontId="8" fillId="3" borderId="11" xfId="0" applyNumberFormat="1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left"/>
    </xf>
    <xf numFmtId="3" fontId="7" fillId="9" borderId="26" xfId="0" applyNumberFormat="1" applyFont="1" applyFill="1" applyBorder="1"/>
    <xf numFmtId="168" fontId="7" fillId="9" borderId="26" xfId="0" applyNumberFormat="1" applyFont="1" applyFill="1" applyBorder="1" applyAlignment="1">
      <alignment horizontal="right"/>
    </xf>
    <xf numFmtId="1" fontId="7" fillId="9" borderId="26" xfId="0" applyNumberFormat="1" applyFont="1" applyFill="1" applyBorder="1" applyAlignment="1">
      <alignment horizontal="center"/>
    </xf>
    <xf numFmtId="164" fontId="7" fillId="9" borderId="26" xfId="0" applyNumberFormat="1" applyFont="1" applyFill="1" applyBorder="1" applyAlignment="1">
      <alignment horizontal="right"/>
    </xf>
    <xf numFmtId="3" fontId="7" fillId="9" borderId="26" xfId="0" applyNumberFormat="1" applyFont="1" applyFill="1" applyBorder="1" applyAlignment="1">
      <alignment horizontal="right"/>
    </xf>
    <xf numFmtId="3" fontId="5" fillId="9" borderId="26" xfId="0" applyNumberFormat="1" applyFont="1" applyFill="1" applyBorder="1" applyAlignment="1">
      <alignment horizontal="right"/>
    </xf>
    <xf numFmtId="0" fontId="9" fillId="0" borderId="28" xfId="0" applyFont="1" applyBorder="1" applyAlignment="1">
      <alignment horizontal="left"/>
    </xf>
    <xf numFmtId="168" fontId="7" fillId="9" borderId="26" xfId="0" applyNumberFormat="1" applyFont="1" applyFill="1" applyBorder="1"/>
    <xf numFmtId="0" fontId="9" fillId="0" borderId="28" xfId="0" applyFont="1" applyBorder="1"/>
    <xf numFmtId="0" fontId="10" fillId="4" borderId="14" xfId="0" applyFont="1" applyFill="1" applyBorder="1"/>
    <xf numFmtId="3" fontId="5" fillId="4" borderId="14" xfId="0" applyNumberFormat="1" applyFont="1" applyFill="1" applyBorder="1"/>
    <xf numFmtId="168" fontId="5" fillId="4" borderId="14" xfId="0" applyNumberFormat="1" applyFont="1" applyFill="1" applyBorder="1"/>
    <xf numFmtId="1" fontId="5" fillId="4" borderId="14" xfId="0" applyNumberFormat="1" applyFont="1" applyFill="1" applyBorder="1" applyAlignment="1">
      <alignment horizontal="center"/>
    </xf>
    <xf numFmtId="164" fontId="5" fillId="4" borderId="14" xfId="0" applyNumberFormat="1" applyFont="1" applyFill="1" applyBorder="1" applyAlignment="1">
      <alignment horizontal="right"/>
    </xf>
    <xf numFmtId="3" fontId="5" fillId="4" borderId="14" xfId="0" applyNumberFormat="1" applyFont="1" applyFill="1" applyBorder="1" applyAlignment="1">
      <alignment horizontal="right"/>
    </xf>
    <xf numFmtId="166" fontId="7" fillId="9" borderId="26" xfId="0" applyNumberFormat="1" applyFont="1" applyFill="1" applyBorder="1"/>
    <xf numFmtId="164" fontId="0" fillId="9" borderId="26" xfId="0" applyNumberFormat="1" applyFill="1" applyBorder="1"/>
    <xf numFmtId="3" fontId="0" fillId="9" borderId="26" xfId="0" applyNumberFormat="1" applyFill="1" applyBorder="1"/>
    <xf numFmtId="3" fontId="2" fillId="9" borderId="26" xfId="0" applyNumberFormat="1" applyFont="1" applyFill="1" applyBorder="1"/>
    <xf numFmtId="0" fontId="9" fillId="0" borderId="0" xfId="0" applyFont="1"/>
    <xf numFmtId="3" fontId="0" fillId="9" borderId="14" xfId="0" applyNumberFormat="1" applyFill="1" applyBorder="1"/>
    <xf numFmtId="0" fontId="0" fillId="9" borderId="14" xfId="0" applyFill="1" applyBorder="1"/>
    <xf numFmtId="0" fontId="0" fillId="9" borderId="14" xfId="0" applyFill="1" applyBorder="1" applyAlignment="1">
      <alignment horizontal="center" vertical="center"/>
    </xf>
    <xf numFmtId="0" fontId="0" fillId="9" borderId="26" xfId="0" applyFill="1" applyBorder="1" applyAlignment="1">
      <alignment horizontal="center"/>
    </xf>
    <xf numFmtId="0" fontId="2" fillId="5" borderId="26" xfId="0" applyFont="1" applyFill="1" applyBorder="1"/>
    <xf numFmtId="3" fontId="5" fillId="5" borderId="26" xfId="0" applyNumberFormat="1" applyFont="1" applyFill="1" applyBorder="1"/>
    <xf numFmtId="1" fontId="5" fillId="5" borderId="26" xfId="0" applyNumberFormat="1" applyFont="1" applyFill="1" applyBorder="1"/>
    <xf numFmtId="1" fontId="5" fillId="5" borderId="26" xfId="0" applyNumberFormat="1" applyFont="1" applyFill="1" applyBorder="1" applyAlignment="1">
      <alignment horizontal="center"/>
    </xf>
    <xf numFmtId="164" fontId="5" fillId="5" borderId="26" xfId="0" applyNumberFormat="1" applyFont="1" applyFill="1" applyBorder="1"/>
    <xf numFmtId="3" fontId="5" fillId="5" borderId="26" xfId="0" applyNumberFormat="1" applyFont="1" applyFill="1" applyBorder="1" applyAlignment="1">
      <alignment horizontal="right"/>
    </xf>
    <xf numFmtId="3" fontId="2" fillId="3" borderId="14" xfId="0" applyNumberFormat="1" applyFont="1" applyFill="1" applyBorder="1"/>
    <xf numFmtId="0" fontId="10" fillId="0" borderId="0" xfId="0" applyFont="1" applyAlignment="1">
      <alignment horizontal="center"/>
    </xf>
    <xf numFmtId="3" fontId="11" fillId="0" borderId="0" xfId="0" applyNumberFormat="1" applyFont="1"/>
    <xf numFmtId="0" fontId="0" fillId="0" borderId="32" xfId="0" applyBorder="1"/>
    <xf numFmtId="3" fontId="0" fillId="0" borderId="32" xfId="0" applyNumberFormat="1" applyBorder="1"/>
    <xf numFmtId="0" fontId="2" fillId="10" borderId="14" xfId="0" applyFont="1" applyFill="1" applyBorder="1"/>
    <xf numFmtId="0" fontId="10" fillId="3" borderId="2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7" fillId="2" borderId="26" xfId="0" applyNumberFormat="1" applyFont="1" applyFill="1" applyBorder="1"/>
    <xf numFmtId="3" fontId="7" fillId="8" borderId="26" xfId="0" applyNumberFormat="1" applyFont="1" applyFill="1" applyBorder="1"/>
    <xf numFmtId="3" fontId="7" fillId="0" borderId="0" xfId="0" applyNumberFormat="1" applyFont="1"/>
    <xf numFmtId="3" fontId="12" fillId="0" borderId="0" xfId="0" applyNumberFormat="1" applyFont="1" applyAlignment="1">
      <alignment horizontal="center"/>
    </xf>
    <xf numFmtId="3" fontId="7" fillId="0" borderId="14" xfId="0" applyNumberFormat="1" applyFont="1" applyBorder="1"/>
    <xf numFmtId="3" fontId="2" fillId="0" borderId="32" xfId="0" applyNumberFormat="1" applyFont="1" applyBorder="1"/>
    <xf numFmtId="3" fontId="5" fillId="4" borderId="36" xfId="0" applyNumberFormat="1" applyFont="1" applyFill="1" applyBorder="1"/>
    <xf numFmtId="3" fontId="5" fillId="4" borderId="37" xfId="0" applyNumberFormat="1" applyFont="1" applyFill="1" applyBorder="1"/>
    <xf numFmtId="3" fontId="12" fillId="4" borderId="1" xfId="0" applyNumberFormat="1" applyFont="1" applyFill="1" applyBorder="1"/>
    <xf numFmtId="0" fontId="2" fillId="0" borderId="32" xfId="0" applyFont="1" applyBorder="1"/>
    <xf numFmtId="3" fontId="0" fillId="0" borderId="14" xfId="0" applyNumberFormat="1" applyBorder="1"/>
    <xf numFmtId="3" fontId="0" fillId="11" borderId="14" xfId="0" applyNumberFormat="1" applyFill="1" applyBorder="1"/>
    <xf numFmtId="3" fontId="5" fillId="5" borderId="37" xfId="0" applyNumberFormat="1" applyFont="1" applyFill="1" applyBorder="1"/>
    <xf numFmtId="3" fontId="12" fillId="5" borderId="1" xfId="0" applyNumberFormat="1" applyFont="1" applyFill="1" applyBorder="1"/>
    <xf numFmtId="3" fontId="5" fillId="8" borderId="14" xfId="0" applyNumberFormat="1" applyFont="1" applyFill="1" applyBorder="1"/>
    <xf numFmtId="3" fontId="5" fillId="8" borderId="37" xfId="0" applyNumberFormat="1" applyFont="1" applyFill="1" applyBorder="1"/>
    <xf numFmtId="3" fontId="12" fillId="8" borderId="1" xfId="0" applyNumberFormat="1" applyFont="1" applyFill="1" applyBorder="1"/>
    <xf numFmtId="3" fontId="12" fillId="0" borderId="0" xfId="0" applyNumberFormat="1" applyFont="1"/>
    <xf numFmtId="0" fontId="5" fillId="0" borderId="0" xfId="0" applyFont="1" applyAlignment="1">
      <alignment horizontal="center"/>
    </xf>
    <xf numFmtId="3" fontId="0" fillId="8" borderId="37" xfId="0" applyNumberFormat="1" applyFill="1" applyBorder="1"/>
    <xf numFmtId="3" fontId="2" fillId="5" borderId="14" xfId="0" applyNumberFormat="1" applyFont="1" applyFill="1" applyBorder="1"/>
    <xf numFmtId="3" fontId="12" fillId="12" borderId="1" xfId="0" applyNumberFormat="1" applyFont="1" applyFill="1" applyBorder="1"/>
    <xf numFmtId="3" fontId="2" fillId="8" borderId="14" xfId="0" applyNumberFormat="1" applyFont="1" applyFill="1" applyBorder="1"/>
    <xf numFmtId="0" fontId="2" fillId="0" borderId="2" xfId="0" applyFont="1" applyBorder="1"/>
    <xf numFmtId="0" fontId="5" fillId="0" borderId="38" xfId="0" applyFont="1" applyBorder="1" applyAlignment="1">
      <alignment horizontal="center"/>
    </xf>
    <xf numFmtId="0" fontId="0" fillId="0" borderId="39" xfId="0" applyBorder="1"/>
    <xf numFmtId="0" fontId="10" fillId="0" borderId="3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5" fillId="2" borderId="41" xfId="0" applyFont="1" applyFill="1" applyBorder="1"/>
    <xf numFmtId="0" fontId="10" fillId="0" borderId="32" xfId="0" applyFont="1" applyBorder="1" applyAlignment="1">
      <alignment horizontal="center" vertical="center"/>
    </xf>
    <xf numFmtId="3" fontId="7" fillId="0" borderId="32" xfId="0" applyNumberFormat="1" applyFont="1" applyBorder="1"/>
    <xf numFmtId="3" fontId="5" fillId="0" borderId="32" xfId="0" applyNumberFormat="1" applyFont="1" applyBorder="1"/>
    <xf numFmtId="3" fontId="0" fillId="0" borderId="26" xfId="0" applyNumberFormat="1" applyBorder="1"/>
    <xf numFmtId="3" fontId="5" fillId="5" borderId="14" xfId="0" applyNumberFormat="1" applyFont="1" applyFill="1" applyBorder="1"/>
    <xf numFmtId="0" fontId="0" fillId="2" borderId="1" xfId="0" applyFill="1" applyBorder="1"/>
    <xf numFmtId="3" fontId="0" fillId="2" borderId="1" xfId="0" applyNumberFormat="1" applyFill="1" applyBorder="1"/>
    <xf numFmtId="0" fontId="0" fillId="2" borderId="47" xfId="0" applyFill="1" applyBorder="1"/>
    <xf numFmtId="0" fontId="5" fillId="2" borderId="48" xfId="0" applyFont="1" applyFill="1" applyBorder="1"/>
    <xf numFmtId="0" fontId="2" fillId="15" borderId="26" xfId="0" applyFont="1" applyFill="1" applyBorder="1" applyAlignment="1">
      <alignment horizontal="right" vertical="center"/>
    </xf>
    <xf numFmtId="3" fontId="2" fillId="15" borderId="26" xfId="0" applyNumberFormat="1" applyFont="1" applyFill="1" applyBorder="1" applyAlignment="1">
      <alignment horizontal="right" vertical="center"/>
    </xf>
    <xf numFmtId="0" fontId="0" fillId="15" borderId="49" xfId="0" applyFill="1" applyBorder="1"/>
    <xf numFmtId="0" fontId="5" fillId="3" borderId="14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center"/>
    </xf>
    <xf numFmtId="3" fontId="2" fillId="3" borderId="50" xfId="0" applyNumberFormat="1" applyFont="1" applyFill="1" applyBorder="1" applyAlignment="1">
      <alignment horizontal="center"/>
    </xf>
    <xf numFmtId="0" fontId="17" fillId="2" borderId="26" xfId="0" applyFont="1" applyFill="1" applyBorder="1" applyAlignment="1">
      <alignment horizontal="right" vertical="center"/>
    </xf>
    <xf numFmtId="0" fontId="2" fillId="4" borderId="14" xfId="0" applyFont="1" applyFill="1" applyBorder="1"/>
    <xf numFmtId="3" fontId="2" fillId="4" borderId="26" xfId="0" applyNumberFormat="1" applyFont="1" applyFill="1" applyBorder="1"/>
    <xf numFmtId="2" fontId="2" fillId="4" borderId="26" xfId="0" applyNumberFormat="1" applyFont="1" applyFill="1" applyBorder="1" applyAlignment="1">
      <alignment horizontal="right"/>
    </xf>
    <xf numFmtId="0" fontId="0" fillId="2" borderId="14" xfId="0" applyFill="1" applyBorder="1"/>
    <xf numFmtId="2" fontId="0" fillId="0" borderId="26" xfId="0" applyNumberFormat="1" applyBorder="1" applyAlignment="1">
      <alignment horizontal="right"/>
    </xf>
    <xf numFmtId="0" fontId="2" fillId="3" borderId="26" xfId="0" applyFont="1" applyFill="1" applyBorder="1" applyAlignment="1">
      <alignment horizontal="right" vertical="center"/>
    </xf>
    <xf numFmtId="0" fontId="0" fillId="2" borderId="54" xfId="0" applyFill="1" applyBorder="1"/>
    <xf numFmtId="3" fontId="0" fillId="0" borderId="26" xfId="0" applyNumberFormat="1" applyBorder="1" applyAlignment="1">
      <alignment horizontal="right"/>
    </xf>
    <xf numFmtId="0" fontId="16" fillId="16" borderId="26" xfId="0" applyFont="1" applyFill="1" applyBorder="1" applyAlignment="1">
      <alignment horizontal="right" vertical="center"/>
    </xf>
    <xf numFmtId="3" fontId="2" fillId="5" borderId="26" xfId="0" applyNumberFormat="1" applyFont="1" applyFill="1" applyBorder="1" applyAlignment="1">
      <alignment horizontal="right"/>
    </xf>
    <xf numFmtId="2" fontId="2" fillId="5" borderId="26" xfId="0" applyNumberFormat="1" applyFont="1" applyFill="1" applyBorder="1" applyAlignment="1">
      <alignment horizontal="right"/>
    </xf>
    <xf numFmtId="0" fontId="2" fillId="8" borderId="26" xfId="0" applyFont="1" applyFill="1" applyBorder="1"/>
    <xf numFmtId="3" fontId="2" fillId="8" borderId="26" xfId="0" applyNumberFormat="1" applyFont="1" applyFill="1" applyBorder="1" applyAlignment="1">
      <alignment horizontal="right"/>
    </xf>
    <xf numFmtId="2" fontId="2" fillId="8" borderId="26" xfId="0" applyNumberFormat="1" applyFont="1" applyFill="1" applyBorder="1" applyAlignment="1">
      <alignment horizontal="right"/>
    </xf>
    <xf numFmtId="0" fontId="0" fillId="0" borderId="26" xfId="0" applyBorder="1"/>
    <xf numFmtId="2" fontId="0" fillId="2" borderId="26" xfId="0" applyNumberFormat="1" applyFill="1" applyBorder="1" applyAlignment="1">
      <alignment horizontal="right"/>
    </xf>
    <xf numFmtId="0" fontId="0" fillId="2" borderId="26" xfId="0" applyFill="1" applyBorder="1"/>
    <xf numFmtId="0" fontId="2" fillId="3" borderId="26" xfId="0" applyFont="1" applyFill="1" applyBorder="1" applyAlignment="1">
      <alignment horizontal="center" vertical="center"/>
    </xf>
    <xf numFmtId="3" fontId="2" fillId="3" borderId="26" xfId="0" applyNumberFormat="1" applyFont="1" applyFill="1" applyBorder="1" applyAlignment="1">
      <alignment horizontal="right" vertical="center"/>
    </xf>
    <xf numFmtId="2" fontId="2" fillId="3" borderId="26" xfId="0" applyNumberFormat="1" applyFont="1" applyFill="1" applyBorder="1" applyAlignment="1">
      <alignment horizontal="right" vertical="center"/>
    </xf>
    <xf numFmtId="3" fontId="0" fillId="2" borderId="26" xfId="0" applyNumberFormat="1" applyFill="1" applyBorder="1" applyAlignment="1">
      <alignment horizontal="right"/>
    </xf>
    <xf numFmtId="0" fontId="2" fillId="11" borderId="26" xfId="0" applyFont="1" applyFill="1" applyBorder="1"/>
    <xf numFmtId="3" fontId="2" fillId="11" borderId="26" xfId="0" applyNumberFormat="1" applyFont="1" applyFill="1" applyBorder="1" applyAlignment="1">
      <alignment horizontal="right"/>
    </xf>
    <xf numFmtId="2" fontId="2" fillId="11" borderId="26" xfId="0" applyNumberFormat="1" applyFont="1" applyFill="1" applyBorder="1" applyAlignment="1">
      <alignment horizontal="right"/>
    </xf>
    <xf numFmtId="3" fontId="18" fillId="0" borderId="0" xfId="0" applyNumberFormat="1" applyFont="1"/>
    <xf numFmtId="3" fontId="0" fillId="2" borderId="1" xfId="0" applyNumberFormat="1" applyFill="1" applyBorder="1" applyAlignment="1">
      <alignment horizontal="right"/>
    </xf>
    <xf numFmtId="0" fontId="19" fillId="0" borderId="0" xfId="0" applyFont="1"/>
    <xf numFmtId="3" fontId="20" fillId="0" borderId="0" xfId="0" applyNumberFormat="1" applyFont="1"/>
    <xf numFmtId="3" fontId="18" fillId="2" borderId="1" xfId="0" applyNumberFormat="1" applyFont="1" applyFill="1" applyBorder="1" applyAlignment="1">
      <alignment horizontal="center"/>
    </xf>
    <xf numFmtId="3" fontId="21" fillId="0" borderId="0" xfId="0" applyNumberFormat="1" applyFont="1"/>
    <xf numFmtId="3" fontId="21" fillId="0" borderId="0" xfId="0" applyNumberFormat="1" applyFont="1" applyAlignment="1">
      <alignment horizontal="center"/>
    </xf>
    <xf numFmtId="3" fontId="22" fillId="2" borderId="1" xfId="0" applyNumberFormat="1" applyFont="1" applyFill="1" applyBorder="1" applyAlignment="1">
      <alignment horizontal="center" vertical="center"/>
    </xf>
    <xf numFmtId="3" fontId="23" fillId="2" borderId="1" xfId="0" applyNumberFormat="1" applyFont="1" applyFill="1" applyBorder="1" applyAlignment="1">
      <alignment horizontal="right"/>
    </xf>
    <xf numFmtId="0" fontId="23" fillId="2" borderId="1" xfId="0" applyFont="1" applyFill="1" applyBorder="1"/>
    <xf numFmtId="3" fontId="24" fillId="0" borderId="0" xfId="0" applyNumberFormat="1" applyFont="1"/>
    <xf numFmtId="3" fontId="24" fillId="0" borderId="0" xfId="0" applyNumberFormat="1" applyFont="1" applyAlignment="1">
      <alignment horizontal="center"/>
    </xf>
    <xf numFmtId="3" fontId="25" fillId="0" borderId="0" xfId="0" applyNumberFormat="1" applyFont="1"/>
    <xf numFmtId="3" fontId="26" fillId="15" borderId="56" xfId="0" applyNumberFormat="1" applyFont="1" applyFill="1" applyBorder="1" applyAlignment="1">
      <alignment horizontal="center" vertical="center" wrapText="1"/>
    </xf>
    <xf numFmtId="3" fontId="26" fillId="15" borderId="57" xfId="0" applyNumberFormat="1" applyFont="1" applyFill="1" applyBorder="1" applyAlignment="1">
      <alignment horizontal="center" vertical="center" wrapText="1"/>
    </xf>
    <xf numFmtId="3" fontId="26" fillId="15" borderId="58" xfId="0" applyNumberFormat="1" applyFont="1" applyFill="1" applyBorder="1" applyAlignment="1">
      <alignment horizontal="center" vertical="center" wrapText="1"/>
    </xf>
    <xf numFmtId="3" fontId="26" fillId="15" borderId="59" xfId="0" applyNumberFormat="1" applyFont="1" applyFill="1" applyBorder="1" applyAlignment="1">
      <alignment horizontal="center" vertical="center" wrapText="1"/>
    </xf>
    <xf numFmtId="3" fontId="26" fillId="15" borderId="60" xfId="0" applyNumberFormat="1" applyFont="1" applyFill="1" applyBorder="1" applyAlignment="1">
      <alignment horizontal="center" vertical="center" wrapText="1"/>
    </xf>
    <xf numFmtId="3" fontId="26" fillId="15" borderId="61" xfId="0" applyNumberFormat="1" applyFont="1" applyFill="1" applyBorder="1" applyAlignment="1">
      <alignment horizontal="center" vertical="center" wrapText="1"/>
    </xf>
    <xf numFmtId="3" fontId="26" fillId="15" borderId="62" xfId="0" applyNumberFormat="1" applyFont="1" applyFill="1" applyBorder="1" applyAlignment="1">
      <alignment horizontal="center" vertical="center" wrapText="1"/>
    </xf>
    <xf numFmtId="3" fontId="26" fillId="15" borderId="63" xfId="0" applyNumberFormat="1" applyFont="1" applyFill="1" applyBorder="1" applyAlignment="1">
      <alignment horizontal="center" vertical="center" wrapText="1"/>
    </xf>
    <xf numFmtId="3" fontId="26" fillId="15" borderId="64" xfId="0" applyNumberFormat="1" applyFont="1" applyFill="1" applyBorder="1" applyAlignment="1">
      <alignment horizontal="center" vertical="center" wrapText="1"/>
    </xf>
    <xf numFmtId="3" fontId="27" fillId="0" borderId="66" xfId="0" applyNumberFormat="1" applyFont="1" applyBorder="1"/>
    <xf numFmtId="3" fontId="27" fillId="0" borderId="62" xfId="0" applyNumberFormat="1" applyFont="1" applyBorder="1"/>
    <xf numFmtId="3" fontId="27" fillId="0" borderId="67" xfId="0" applyNumberFormat="1" applyFont="1" applyBorder="1"/>
    <xf numFmtId="3" fontId="24" fillId="0" borderId="67" xfId="0" applyNumberFormat="1" applyFont="1" applyBorder="1"/>
    <xf numFmtId="3" fontId="27" fillId="0" borderId="59" xfId="0" applyNumberFormat="1" applyFont="1" applyBorder="1"/>
    <xf numFmtId="0" fontId="26" fillId="3" borderId="60" xfId="0" applyFont="1" applyFill="1" applyBorder="1" applyAlignment="1">
      <alignment horizontal="center"/>
    </xf>
    <xf numFmtId="169" fontId="25" fillId="0" borderId="68" xfId="0" applyNumberFormat="1" applyFont="1" applyBorder="1"/>
    <xf numFmtId="169" fontId="25" fillId="0" borderId="66" xfId="0" applyNumberFormat="1" applyFont="1" applyBorder="1"/>
    <xf numFmtId="169" fontId="25" fillId="0" borderId="69" xfId="0" applyNumberFormat="1" applyFont="1" applyBorder="1"/>
    <xf numFmtId="167" fontId="28" fillId="0" borderId="71" xfId="0" applyNumberFormat="1" applyFont="1" applyBorder="1"/>
    <xf numFmtId="169" fontId="28" fillId="0" borderId="72" xfId="0" applyNumberFormat="1" applyFont="1" applyBorder="1"/>
    <xf numFmtId="169" fontId="28" fillId="0" borderId="0" xfId="0" applyNumberFormat="1" applyFont="1"/>
    <xf numFmtId="169" fontId="28" fillId="0" borderId="71" xfId="0" applyNumberFormat="1" applyFont="1" applyBorder="1"/>
    <xf numFmtId="169" fontId="28" fillId="0" borderId="73" xfId="0" applyNumberFormat="1" applyFont="1" applyBorder="1"/>
    <xf numFmtId="169" fontId="25" fillId="0" borderId="25" xfId="0" applyNumberFormat="1" applyFont="1" applyBorder="1"/>
    <xf numFmtId="169" fontId="25" fillId="0" borderId="53" xfId="0" applyNumberFormat="1" applyFont="1" applyBorder="1"/>
    <xf numFmtId="169" fontId="25" fillId="0" borderId="74" xfId="0" applyNumberFormat="1" applyFont="1" applyBorder="1"/>
    <xf numFmtId="3" fontId="27" fillId="2" borderId="1" xfId="0" applyNumberFormat="1" applyFont="1" applyFill="1" applyBorder="1" applyAlignment="1">
      <alignment horizontal="center" vertical="center" wrapText="1"/>
    </xf>
    <xf numFmtId="167" fontId="28" fillId="0" borderId="75" xfId="0" applyNumberFormat="1" applyFont="1" applyBorder="1"/>
    <xf numFmtId="169" fontId="28" fillId="0" borderId="75" xfId="0" applyNumberFormat="1" applyFont="1" applyBorder="1"/>
    <xf numFmtId="3" fontId="25" fillId="0" borderId="0" xfId="0" applyNumberFormat="1" applyFont="1" applyAlignment="1">
      <alignment horizontal="center" vertical="center" wrapText="1"/>
    </xf>
    <xf numFmtId="3" fontId="27" fillId="0" borderId="0" xfId="0" applyNumberFormat="1" applyFont="1" applyAlignment="1">
      <alignment horizontal="center" vertical="center" wrapText="1"/>
    </xf>
    <xf numFmtId="169" fontId="25" fillId="0" borderId="76" xfId="0" applyNumberFormat="1" applyFont="1" applyBorder="1"/>
    <xf numFmtId="169" fontId="25" fillId="0" borderId="77" xfId="0" applyNumberFormat="1" applyFont="1" applyBorder="1"/>
    <xf numFmtId="169" fontId="25" fillId="0" borderId="78" xfId="0" applyNumberFormat="1" applyFont="1" applyBorder="1"/>
    <xf numFmtId="0" fontId="26" fillId="0" borderId="79" xfId="0" applyFont="1" applyBorder="1" applyAlignment="1">
      <alignment horizontal="center"/>
    </xf>
    <xf numFmtId="167" fontId="25" fillId="0" borderId="0" xfId="0" applyNumberFormat="1" applyFont="1"/>
    <xf numFmtId="0" fontId="26" fillId="9" borderId="14" xfId="0" applyFont="1" applyFill="1" applyBorder="1"/>
    <xf numFmtId="164" fontId="26" fillId="0" borderId="82" xfId="0" applyNumberFormat="1" applyFont="1" applyBorder="1" applyAlignment="1">
      <alignment vertical="center" wrapText="1"/>
    </xf>
    <xf numFmtId="164" fontId="26" fillId="0" borderId="83" xfId="0" applyNumberFormat="1" applyFont="1" applyBorder="1" applyAlignment="1">
      <alignment vertical="center" wrapText="1"/>
    </xf>
    <xf numFmtId="3" fontId="27" fillId="0" borderId="28" xfId="0" applyNumberFormat="1" applyFont="1" applyBorder="1"/>
    <xf numFmtId="166" fontId="26" fillId="0" borderId="84" xfId="0" applyNumberFormat="1" applyFont="1" applyBorder="1" applyAlignment="1">
      <alignment vertical="center" wrapText="1"/>
    </xf>
    <xf numFmtId="166" fontId="26" fillId="0" borderId="85" xfId="0" applyNumberFormat="1" applyFont="1" applyBorder="1" applyAlignment="1">
      <alignment vertical="center" wrapText="1"/>
    </xf>
    <xf numFmtId="171" fontId="26" fillId="0" borderId="84" xfId="0" applyNumberFormat="1" applyFont="1" applyBorder="1" applyAlignment="1">
      <alignment vertical="center" wrapText="1"/>
    </xf>
    <xf numFmtId="166" fontId="26" fillId="0" borderId="86" xfId="0" applyNumberFormat="1" applyFont="1" applyBorder="1" applyAlignment="1">
      <alignment vertical="center" wrapText="1"/>
    </xf>
    <xf numFmtId="0" fontId="26" fillId="0" borderId="87" xfId="0" applyFont="1" applyBorder="1" applyAlignment="1">
      <alignment horizontal="right"/>
    </xf>
    <xf numFmtId="0" fontId="26" fillId="0" borderId="88" xfId="0" applyFont="1" applyBorder="1" applyAlignment="1">
      <alignment horizontal="right"/>
    </xf>
    <xf numFmtId="167" fontId="28" fillId="0" borderId="90" xfId="0" applyNumberFormat="1" applyFont="1" applyBorder="1"/>
    <xf numFmtId="169" fontId="28" fillId="0" borderId="91" xfId="0" applyNumberFormat="1" applyFont="1" applyBorder="1"/>
    <xf numFmtId="169" fontId="28" fillId="0" borderId="92" xfId="0" applyNumberFormat="1" applyFont="1" applyBorder="1"/>
    <xf numFmtId="169" fontId="28" fillId="0" borderId="93" xfId="0" applyNumberFormat="1" applyFont="1" applyBorder="1"/>
    <xf numFmtId="169" fontId="28" fillId="0" borderId="94" xfId="0" applyNumberFormat="1" applyFont="1" applyBorder="1"/>
    <xf numFmtId="169" fontId="28" fillId="0" borderId="95" xfId="0" applyNumberFormat="1" applyFont="1" applyBorder="1"/>
    <xf numFmtId="3" fontId="25" fillId="0" borderId="28" xfId="0" applyNumberFormat="1" applyFont="1" applyBorder="1"/>
    <xf numFmtId="3" fontId="26" fillId="9" borderId="14" xfId="0" applyNumberFormat="1" applyFont="1" applyFill="1" applyBorder="1"/>
    <xf numFmtId="164" fontId="26" fillId="0" borderId="26" xfId="0" applyNumberFormat="1" applyFont="1" applyBorder="1" applyAlignment="1">
      <alignment vertical="center" wrapText="1"/>
    </xf>
    <xf numFmtId="0" fontId="26" fillId="0" borderId="26" xfId="0" applyFont="1" applyBorder="1" applyAlignment="1">
      <alignment horizontal="right"/>
    </xf>
    <xf numFmtId="3" fontId="25" fillId="0" borderId="96" xfId="0" applyNumberFormat="1" applyFont="1" applyBorder="1"/>
    <xf numFmtId="164" fontId="26" fillId="0" borderId="97" xfId="0" applyNumberFormat="1" applyFont="1" applyBorder="1" applyAlignment="1">
      <alignment vertical="center" wrapText="1"/>
    </xf>
    <xf numFmtId="164" fontId="26" fillId="0" borderId="98" xfId="0" applyNumberFormat="1" applyFont="1" applyBorder="1" applyAlignment="1">
      <alignment vertical="center" wrapText="1"/>
    </xf>
    <xf numFmtId="164" fontId="26" fillId="2" borderId="99" xfId="0" applyNumberFormat="1" applyFont="1" applyFill="1" applyBorder="1" applyAlignment="1">
      <alignment vertical="center" wrapText="1"/>
    </xf>
    <xf numFmtId="3" fontId="19" fillId="0" borderId="0" xfId="0" applyNumberFormat="1" applyFont="1"/>
    <xf numFmtId="0" fontId="29" fillId="0" borderId="0" xfId="0" applyFont="1"/>
    <xf numFmtId="167" fontId="28" fillId="0" borderId="101" xfId="0" applyNumberFormat="1" applyFont="1" applyBorder="1"/>
    <xf numFmtId="167" fontId="28" fillId="0" borderId="95" xfId="0" applyNumberFormat="1" applyFont="1" applyBorder="1"/>
    <xf numFmtId="167" fontId="28" fillId="0" borderId="104" xfId="0" applyNumberFormat="1" applyFont="1" applyBorder="1"/>
    <xf numFmtId="169" fontId="28" fillId="0" borderId="105" xfId="0" applyNumberFormat="1" applyFont="1" applyBorder="1"/>
    <xf numFmtId="169" fontId="28" fillId="0" borderId="78" xfId="0" applyNumberFormat="1" applyFont="1" applyBorder="1"/>
    <xf numFmtId="3" fontId="27" fillId="0" borderId="72" xfId="0" applyNumberFormat="1" applyFont="1" applyBorder="1"/>
    <xf numFmtId="164" fontId="33" fillId="0" borderId="0" xfId="0" applyNumberFormat="1" applyFont="1"/>
    <xf numFmtId="44" fontId="0" fillId="0" borderId="32" xfId="0" applyNumberFormat="1" applyBorder="1"/>
    <xf numFmtId="0" fontId="0" fillId="0" borderId="9" xfId="0" applyBorder="1" applyAlignment="1">
      <alignment horizontal="center" vertical="center"/>
    </xf>
    <xf numFmtId="0" fontId="4" fillId="0" borderId="10" xfId="0" applyFont="1" applyBorder="1"/>
    <xf numFmtId="0" fontId="2" fillId="4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3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2" fillId="3" borderId="5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2" fillId="3" borderId="9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textRotation="90"/>
    </xf>
    <xf numFmtId="0" fontId="4" fillId="0" borderId="13" xfId="0" applyFont="1" applyBorder="1"/>
    <xf numFmtId="0" fontId="4" fillId="0" borderId="15" xfId="0" applyFont="1" applyBorder="1"/>
    <xf numFmtId="0" fontId="32" fillId="0" borderId="9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textRotation="90" wrapText="1"/>
    </xf>
    <xf numFmtId="0" fontId="4" fillId="0" borderId="17" xfId="0" applyFont="1" applyBorder="1"/>
    <xf numFmtId="0" fontId="4" fillId="0" borderId="18" xfId="0" applyFont="1" applyBorder="1"/>
    <xf numFmtId="0" fontId="2" fillId="3" borderId="29" xfId="0" applyFont="1" applyFill="1" applyBorder="1" applyAlignment="1">
      <alignment horizontal="center" vertical="center"/>
    </xf>
    <xf numFmtId="0" fontId="4" fillId="0" borderId="30" xfId="0" applyFont="1" applyBorder="1"/>
    <xf numFmtId="0" fontId="4" fillId="0" borderId="31" xfId="0" applyFont="1" applyBorder="1"/>
    <xf numFmtId="0" fontId="5" fillId="5" borderId="16" xfId="0" applyFont="1" applyFill="1" applyBorder="1" applyAlignment="1">
      <alignment horizontal="center" vertical="center" textRotation="90"/>
    </xf>
    <xf numFmtId="0" fontId="5" fillId="6" borderId="16" xfId="0" applyFont="1" applyFill="1" applyBorder="1" applyAlignment="1">
      <alignment horizontal="center" vertical="center" textRotation="90" wrapText="1"/>
    </xf>
    <xf numFmtId="0" fontId="5" fillId="7" borderId="19" xfId="0" applyFont="1" applyFill="1" applyBorder="1" applyAlignment="1">
      <alignment horizontal="center" vertical="center" textRotation="90"/>
    </xf>
    <xf numFmtId="0" fontId="4" fillId="0" borderId="20" xfId="0" applyFont="1" applyBorder="1"/>
    <xf numFmtId="0" fontId="4" fillId="0" borderId="54" xfId="0" applyFont="1" applyBorder="1"/>
    <xf numFmtId="0" fontId="4" fillId="0" borderId="21" xfId="0" applyFont="1" applyBorder="1"/>
    <xf numFmtId="0" fontId="2" fillId="8" borderId="22" xfId="0" applyFont="1" applyFill="1" applyBorder="1" applyAlignment="1">
      <alignment horizontal="center" vertical="center"/>
    </xf>
    <xf numFmtId="0" fontId="4" fillId="0" borderId="23" xfId="0" applyFont="1" applyBorder="1"/>
    <xf numFmtId="0" fontId="4" fillId="0" borderId="24" xfId="0" applyFont="1" applyBorder="1"/>
    <xf numFmtId="0" fontId="2" fillId="3" borderId="2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textRotation="90"/>
    </xf>
    <xf numFmtId="0" fontId="4" fillId="0" borderId="27" xfId="0" applyFont="1" applyBorder="1"/>
    <xf numFmtId="0" fontId="2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4" fillId="0" borderId="33" xfId="0" applyFont="1" applyBorder="1"/>
    <xf numFmtId="0" fontId="2" fillId="8" borderId="22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left" vertical="center"/>
    </xf>
    <xf numFmtId="0" fontId="13" fillId="0" borderId="34" xfId="0" applyFont="1" applyBorder="1" applyAlignment="1">
      <alignment horizontal="center"/>
    </xf>
    <xf numFmtId="0" fontId="4" fillId="0" borderId="35" xfId="0" applyFont="1" applyBorder="1"/>
    <xf numFmtId="0" fontId="14" fillId="4" borderId="5" xfId="0" applyFont="1" applyFill="1" applyBorder="1" applyAlignment="1">
      <alignment horizontal="center" vertical="center" textRotation="90"/>
    </xf>
    <xf numFmtId="0" fontId="7" fillId="4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 textRotation="90"/>
    </xf>
    <xf numFmtId="0" fontId="2" fillId="3" borderId="29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/>
    </xf>
    <xf numFmtId="0" fontId="4" fillId="0" borderId="43" xfId="0" applyFont="1" applyBorder="1"/>
    <xf numFmtId="0" fontId="4" fillId="0" borderId="44" xfId="0" applyFont="1" applyBorder="1"/>
    <xf numFmtId="0" fontId="10" fillId="13" borderId="29" xfId="0" applyFont="1" applyFill="1" applyBorder="1" applyAlignment="1">
      <alignment horizontal="center" vertical="center" wrapText="1"/>
    </xf>
    <xf numFmtId="3" fontId="10" fillId="13" borderId="29" xfId="0" applyNumberFormat="1" applyFont="1" applyFill="1" applyBorder="1" applyAlignment="1">
      <alignment horizontal="center" vertical="center" wrapText="1"/>
    </xf>
    <xf numFmtId="0" fontId="15" fillId="13" borderId="45" xfId="0" applyFont="1" applyFill="1" applyBorder="1" applyAlignment="1">
      <alignment horizontal="center" vertical="center"/>
    </xf>
    <xf numFmtId="0" fontId="4" fillId="0" borderId="46" xfId="0" applyFont="1" applyBorder="1"/>
    <xf numFmtId="1" fontId="15" fillId="13" borderId="45" xfId="0" applyNumberFormat="1" applyFont="1" applyFill="1" applyBorder="1" applyAlignment="1">
      <alignment horizontal="center" vertical="center"/>
    </xf>
    <xf numFmtId="0" fontId="16" fillId="14" borderId="45" xfId="0" applyFont="1" applyFill="1" applyBorder="1" applyAlignment="1">
      <alignment horizontal="center" vertical="center"/>
    </xf>
    <xf numFmtId="1" fontId="16" fillId="14" borderId="45" xfId="0" applyNumberFormat="1" applyFont="1" applyFill="1" applyBorder="1" applyAlignment="1">
      <alignment horizontal="center" vertical="center"/>
    </xf>
    <xf numFmtId="3" fontId="2" fillId="15" borderId="45" xfId="0" applyNumberFormat="1" applyFont="1" applyFill="1" applyBorder="1" applyAlignment="1">
      <alignment horizontal="right" vertical="center"/>
    </xf>
    <xf numFmtId="0" fontId="2" fillId="5" borderId="19" xfId="0" applyFont="1" applyFill="1" applyBorder="1" applyAlignment="1">
      <alignment horizontal="center" vertical="center" textRotation="90"/>
    </xf>
    <xf numFmtId="0" fontId="2" fillId="11" borderId="16" xfId="0" applyFont="1" applyFill="1" applyBorder="1" applyAlignment="1">
      <alignment horizontal="center" vertical="center" textRotation="90" wrapText="1"/>
    </xf>
    <xf numFmtId="3" fontId="17" fillId="2" borderId="45" xfId="0" applyNumberFormat="1" applyFont="1" applyFill="1" applyBorder="1" applyAlignment="1">
      <alignment horizontal="right" vertical="center"/>
    </xf>
    <xf numFmtId="3" fontId="2" fillId="4" borderId="52" xfId="0" applyNumberFormat="1" applyFont="1" applyFill="1" applyBorder="1" applyAlignment="1">
      <alignment horizontal="center" vertical="center" textRotation="90"/>
    </xf>
    <xf numFmtId="0" fontId="4" fillId="0" borderId="53" xfId="0" applyFont="1" applyBorder="1"/>
    <xf numFmtId="0" fontId="4" fillId="0" borderId="55" xfId="0" applyFont="1" applyBorder="1"/>
    <xf numFmtId="3" fontId="2" fillId="3" borderId="45" xfId="0" applyNumberFormat="1" applyFont="1" applyFill="1" applyBorder="1" applyAlignment="1">
      <alignment horizontal="right" vertical="center"/>
    </xf>
    <xf numFmtId="3" fontId="16" fillId="16" borderId="45" xfId="0" applyNumberFormat="1" applyFont="1" applyFill="1" applyBorder="1" applyAlignment="1">
      <alignment horizontal="right" vertical="center"/>
    </xf>
    <xf numFmtId="1" fontId="26" fillId="3" borderId="65" xfId="0" applyNumberFormat="1" applyFont="1" applyFill="1" applyBorder="1" applyAlignment="1">
      <alignment horizontal="center" vertical="center" textRotation="90"/>
    </xf>
    <xf numFmtId="0" fontId="4" fillId="0" borderId="70" xfId="0" applyFont="1" applyBorder="1"/>
    <xf numFmtId="0" fontId="4" fillId="0" borderId="103" xfId="0" applyFont="1" applyBorder="1"/>
    <xf numFmtId="0" fontId="4" fillId="0" borderId="89" xfId="0" applyFont="1" applyBorder="1"/>
    <xf numFmtId="3" fontId="26" fillId="15" borderId="80" xfId="0" applyNumberFormat="1" applyFont="1" applyFill="1" applyBorder="1" applyAlignment="1">
      <alignment horizontal="center" vertical="center" wrapText="1"/>
    </xf>
    <xf numFmtId="0" fontId="4" fillId="0" borderId="81" xfId="0" applyFont="1" applyBorder="1"/>
    <xf numFmtId="170" fontId="26" fillId="15" borderId="68" xfId="0" applyNumberFormat="1" applyFont="1" applyFill="1" applyBorder="1" applyAlignment="1">
      <alignment horizontal="center" vertical="center" wrapText="1"/>
    </xf>
    <xf numFmtId="0" fontId="4" fillId="0" borderId="76" xfId="0" applyFont="1" applyBorder="1"/>
    <xf numFmtId="1" fontId="26" fillId="3" borderId="52" xfId="0" applyNumberFormat="1" applyFont="1" applyFill="1" applyBorder="1" applyAlignment="1">
      <alignment horizontal="center" vertical="center" textRotation="90"/>
    </xf>
    <xf numFmtId="1" fontId="26" fillId="3" borderId="100" xfId="0" applyNumberFormat="1" applyFont="1" applyFill="1" applyBorder="1" applyAlignment="1">
      <alignment horizontal="center" vertical="center" textRotation="90"/>
    </xf>
    <xf numFmtId="1" fontId="26" fillId="3" borderId="101" xfId="0" applyNumberFormat="1" applyFont="1" applyFill="1" applyBorder="1" applyAlignment="1">
      <alignment horizontal="center" vertical="center" textRotation="90"/>
    </xf>
    <xf numFmtId="0" fontId="4" fillId="0" borderId="102" xfId="0" applyFont="1" applyBorder="1"/>
    <xf numFmtId="0" fontId="4" fillId="0" borderId="90" xfId="0" applyFont="1" applyBorder="1"/>
  </cellXfs>
  <cellStyles count="1">
    <cellStyle name="Normal" xfId="0" builtinId="0"/>
  </cellStyles>
  <dxfs count="5">
    <dxf>
      <font>
        <color rgb="FFFFFFFF"/>
        <name val="Arial"/>
      </font>
      <fill>
        <patternFill patternType="solid">
          <fgColor rgb="FFFFFFFF"/>
          <bgColor rgb="FFFFFFFF"/>
        </patternFill>
      </fill>
    </dxf>
    <dxf>
      <font>
        <color rgb="FF9C0006"/>
        <name val="Arial"/>
      </font>
      <fill>
        <patternFill patternType="solid">
          <fgColor rgb="FFFFC7CE"/>
          <bgColor rgb="FFFFC7CE"/>
        </patternFill>
      </fill>
    </dxf>
    <dxf>
      <font>
        <color rgb="FFFFFFFF"/>
        <name val="Arial"/>
      </font>
      <fill>
        <patternFill patternType="solid">
          <fgColor rgb="FFFFFFFF"/>
          <bgColor rgb="FFFFFFFF"/>
        </patternFill>
      </fill>
    </dxf>
    <dxf>
      <font>
        <color rgb="FF9C0006"/>
        <name val="Arial"/>
      </font>
      <fill>
        <patternFill patternType="solid">
          <fgColor rgb="FFFFC7CE"/>
          <bgColor rgb="FFFFC7CE"/>
        </patternFill>
      </fill>
    </dxf>
    <dxf>
      <font>
        <color rgb="FFFFFFFF"/>
        <name val="Arial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590749</xdr:colOff>
      <xdr:row>14</xdr:row>
      <xdr:rowOff>57150</xdr:rowOff>
    </xdr:from>
    <xdr:to>
      <xdr:col>7</xdr:col>
      <xdr:colOff>217234</xdr:colOff>
      <xdr:row>27</xdr:row>
      <xdr:rowOff>76200</xdr:rowOff>
    </xdr:to>
    <xdr:pic>
      <xdr:nvPicPr>
        <xdr:cNvPr id="4" name="Imagen 3" descr="IES Jaume II el Just. Tavernes de la Valldigna | Xarxa Jove">
          <a:extLst>
            <a:ext uri="{FF2B5EF4-FFF2-40B4-BE49-F238E27FC236}">
              <a16:creationId xmlns:a16="http://schemas.microsoft.com/office/drawing/2014/main" id="{BFF3852F-7333-405C-8892-540FBA769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624" y="2400300"/>
          <a:ext cx="3045960" cy="260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2</xdr:col>
      <xdr:colOff>519647</xdr:colOff>
      <xdr:row>2</xdr:row>
      <xdr:rowOff>431523</xdr:rowOff>
    </xdr:to>
    <xdr:pic>
      <xdr:nvPicPr>
        <xdr:cNvPr id="4" name="Imagen 3" descr="IES Jaume II el Just. Tavernes de la Valldigna | Xarxa Jove">
          <a:extLst>
            <a:ext uri="{FF2B5EF4-FFF2-40B4-BE49-F238E27FC236}">
              <a16:creationId xmlns:a16="http://schemas.microsoft.com/office/drawing/2014/main" id="{EBDBE31A-185F-4F65-A79C-E8AA3B598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0"/>
          <a:ext cx="881597" cy="755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28576</xdr:rowOff>
    </xdr:from>
    <xdr:to>
      <xdr:col>2</xdr:col>
      <xdr:colOff>110072</xdr:colOff>
      <xdr:row>3</xdr:row>
      <xdr:rowOff>49160</xdr:rowOff>
    </xdr:to>
    <xdr:pic>
      <xdr:nvPicPr>
        <xdr:cNvPr id="4" name="Imagen 3" descr="IES Jaume II el Just. Tavernes de la Valldigna | Xarxa Jove">
          <a:extLst>
            <a:ext uri="{FF2B5EF4-FFF2-40B4-BE49-F238E27FC236}">
              <a16:creationId xmlns:a16="http://schemas.microsoft.com/office/drawing/2014/main" id="{082EBBE7-0335-4F01-94F5-FE357FE19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8576"/>
          <a:ext cx="891122" cy="763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0</xdr:rowOff>
    </xdr:from>
    <xdr:to>
      <xdr:col>1</xdr:col>
      <xdr:colOff>1338797</xdr:colOff>
      <xdr:row>4</xdr:row>
      <xdr:rowOff>66782</xdr:rowOff>
    </xdr:to>
    <xdr:pic>
      <xdr:nvPicPr>
        <xdr:cNvPr id="4" name="Imagen 3" descr="IES Jaume II el Just. Tavernes de la Valldigna | Xarxa Jove">
          <a:extLst>
            <a:ext uri="{FF2B5EF4-FFF2-40B4-BE49-F238E27FC236}">
              <a16:creationId xmlns:a16="http://schemas.microsoft.com/office/drawing/2014/main" id="{438627E2-2B3B-4F0D-A59E-4BDF4EBCC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1100672" cy="943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823378</xdr:colOff>
      <xdr:row>0</xdr:row>
      <xdr:rowOff>0</xdr:rowOff>
    </xdr:from>
    <xdr:to>
      <xdr:col>3</xdr:col>
      <xdr:colOff>28575</xdr:colOff>
      <xdr:row>5</xdr:row>
      <xdr:rowOff>114300</xdr:rowOff>
    </xdr:to>
    <xdr:pic>
      <xdr:nvPicPr>
        <xdr:cNvPr id="4" name="Imagen 3" descr="IES Jaume II el Just. Tavernes de la Valldigna | Xarxa Jove">
          <a:extLst>
            <a:ext uri="{FF2B5EF4-FFF2-40B4-BE49-F238E27FC236}">
              <a16:creationId xmlns:a16="http://schemas.microsoft.com/office/drawing/2014/main" id="{360FA8B9-0154-1B34-80C1-6ECADBDD8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378" y="0"/>
          <a:ext cx="1434047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1"/>
  <sheetViews>
    <sheetView workbookViewId="0">
      <selection activeCell="G11" sqref="G11"/>
    </sheetView>
  </sheetViews>
  <sheetFormatPr baseColWidth="10" defaultColWidth="14.42578125" defaultRowHeight="15" customHeight="1" x14ac:dyDescent="0.2"/>
  <cols>
    <col min="1" max="1" width="7.85546875" customWidth="1"/>
    <col min="2" max="2" width="43.140625" customWidth="1"/>
    <col min="3" max="3" width="14" customWidth="1"/>
    <col min="4" max="4" width="10.140625" customWidth="1"/>
    <col min="5" max="5" width="8.5703125" customWidth="1"/>
    <col min="6" max="6" width="22.140625" customWidth="1"/>
    <col min="7" max="7" width="10.42578125" customWidth="1"/>
    <col min="8" max="8" width="10.140625" customWidth="1"/>
    <col min="9" max="9" width="10.42578125" customWidth="1"/>
    <col min="10" max="10" width="8.85546875" customWidth="1"/>
    <col min="11" max="11" width="9.140625" customWidth="1"/>
    <col min="12" max="12" width="10" customWidth="1"/>
    <col min="13" max="20" width="17.28515625" customWidth="1"/>
    <col min="21" max="26" width="8.7109375" customWidth="1"/>
  </cols>
  <sheetData>
    <row r="1" spans="1:20" ht="12.75" customHeight="1" x14ac:dyDescent="0.2">
      <c r="B1" s="1"/>
      <c r="C1" s="2"/>
      <c r="D1" s="3"/>
      <c r="E1" s="3"/>
      <c r="F1" s="3"/>
      <c r="G1" s="3"/>
      <c r="H1" s="3"/>
      <c r="I1" s="3"/>
      <c r="J1" s="4"/>
      <c r="K1" s="5"/>
      <c r="L1" s="6"/>
      <c r="M1" s="3"/>
      <c r="N1" s="3"/>
      <c r="O1" s="3"/>
      <c r="P1" s="3"/>
      <c r="Q1" s="3"/>
      <c r="R1" s="3"/>
      <c r="S1" s="3"/>
      <c r="T1" s="3"/>
    </row>
    <row r="2" spans="1:20" ht="12.75" customHeight="1" x14ac:dyDescent="0.2">
      <c r="B2" s="1"/>
      <c r="C2" s="2"/>
      <c r="D2" s="3"/>
      <c r="E2" s="3"/>
      <c r="F2" s="3"/>
      <c r="G2" s="3"/>
      <c r="H2" s="3"/>
      <c r="I2" s="3"/>
      <c r="J2" s="4"/>
      <c r="K2" s="5"/>
      <c r="L2" s="6"/>
      <c r="M2" s="3"/>
      <c r="N2" s="3"/>
      <c r="O2" s="3"/>
      <c r="P2" s="3"/>
      <c r="Q2" s="3"/>
      <c r="R2" s="3"/>
      <c r="S2" s="3"/>
      <c r="T2" s="3"/>
    </row>
    <row r="3" spans="1:20" ht="12.75" customHeight="1" x14ac:dyDescent="0.2">
      <c r="B3" s="1"/>
      <c r="C3" s="2"/>
      <c r="D3" s="3"/>
      <c r="E3" s="3"/>
      <c r="F3" s="3"/>
      <c r="G3" s="3"/>
      <c r="H3" s="3"/>
      <c r="I3" s="3"/>
      <c r="J3" s="4"/>
      <c r="K3" s="5"/>
      <c r="L3" s="6"/>
      <c r="M3" s="3"/>
      <c r="N3" s="3"/>
      <c r="O3" s="3"/>
      <c r="P3" s="3"/>
      <c r="Q3" s="3"/>
      <c r="R3" s="3"/>
      <c r="S3" s="3"/>
      <c r="T3" s="3"/>
    </row>
    <row r="4" spans="1:20" ht="24" customHeight="1" x14ac:dyDescent="0.2">
      <c r="B4" s="1"/>
      <c r="C4" s="2"/>
      <c r="D4" s="3"/>
      <c r="E4" s="3"/>
      <c r="F4" s="7"/>
      <c r="G4" s="8"/>
      <c r="H4" s="3"/>
      <c r="I4" s="3"/>
      <c r="J4" s="4"/>
      <c r="K4" s="5"/>
      <c r="L4" s="6"/>
      <c r="M4" s="3"/>
      <c r="N4" s="3"/>
      <c r="O4" s="3"/>
      <c r="P4" s="3"/>
      <c r="Q4" s="3"/>
      <c r="R4" s="3"/>
      <c r="S4" s="3"/>
      <c r="T4" s="3"/>
    </row>
    <row r="5" spans="1:20" ht="6.75" customHeight="1" x14ac:dyDescent="0.2">
      <c r="A5" s="239" t="s">
        <v>0</v>
      </c>
      <c r="B5" s="240"/>
      <c r="C5" s="240"/>
      <c r="D5" s="240"/>
      <c r="E5" s="240"/>
      <c r="F5" s="240"/>
      <c r="G5" s="8"/>
      <c r="H5" s="3"/>
      <c r="I5" s="3"/>
      <c r="J5" s="4"/>
      <c r="K5" s="5"/>
      <c r="L5" s="6"/>
      <c r="M5" s="3"/>
      <c r="N5" s="3"/>
      <c r="O5" s="3"/>
      <c r="P5" s="3"/>
      <c r="Q5" s="3"/>
      <c r="R5" s="3"/>
      <c r="S5" s="3"/>
      <c r="T5" s="3"/>
    </row>
    <row r="6" spans="1:20" ht="12.75" customHeight="1" x14ac:dyDescent="0.2">
      <c r="A6" s="240"/>
      <c r="B6" s="240"/>
      <c r="C6" s="240"/>
      <c r="D6" s="240"/>
      <c r="E6" s="240"/>
      <c r="F6" s="240"/>
      <c r="J6" s="9"/>
      <c r="K6" s="10"/>
      <c r="L6" s="11"/>
    </row>
    <row r="7" spans="1:20" ht="1.5" hidden="1" customHeight="1" x14ac:dyDescent="0.2">
      <c r="A7" s="241" t="s">
        <v>1</v>
      </c>
      <c r="B7" s="242"/>
      <c r="C7" s="245" t="s">
        <v>2</v>
      </c>
      <c r="J7" s="9"/>
      <c r="K7" s="10"/>
      <c r="L7" s="11"/>
    </row>
    <row r="8" spans="1:20" ht="26.25" customHeight="1" x14ac:dyDescent="0.2">
      <c r="A8" s="243"/>
      <c r="B8" s="244"/>
      <c r="C8" s="246"/>
      <c r="E8" s="247" t="s">
        <v>3</v>
      </c>
      <c r="F8" s="237"/>
      <c r="G8" s="12" t="s">
        <v>2</v>
      </c>
    </row>
    <row r="9" spans="1:20" ht="12.75" customHeight="1" x14ac:dyDescent="0.2">
      <c r="A9" s="248" t="s">
        <v>4</v>
      </c>
      <c r="B9" s="13" t="s">
        <v>5</v>
      </c>
      <c r="C9" s="14">
        <v>0</v>
      </c>
      <c r="E9" s="236" t="s">
        <v>6</v>
      </c>
      <c r="F9" s="237"/>
      <c r="G9" s="14">
        <v>3000</v>
      </c>
    </row>
    <row r="10" spans="1:20" ht="12.75" customHeight="1" x14ac:dyDescent="0.2">
      <c r="A10" s="249"/>
      <c r="B10" s="13" t="s">
        <v>7</v>
      </c>
      <c r="C10" s="14"/>
      <c r="E10" s="251" t="s">
        <v>183</v>
      </c>
      <c r="F10" s="237"/>
      <c r="G10" s="14">
        <v>0</v>
      </c>
    </row>
    <row r="11" spans="1:20" ht="12.75" customHeight="1" x14ac:dyDescent="0.2">
      <c r="A11" s="249"/>
      <c r="B11" s="13" t="s">
        <v>9</v>
      </c>
      <c r="C11" s="14"/>
      <c r="E11" s="236" t="s">
        <v>8</v>
      </c>
      <c r="F11" s="237"/>
      <c r="G11" s="14">
        <v>50000</v>
      </c>
    </row>
    <row r="12" spans="1:20" ht="12.75" customHeight="1" x14ac:dyDescent="0.2">
      <c r="A12" s="249"/>
      <c r="B12" s="13" t="s">
        <v>10</v>
      </c>
      <c r="C12" s="14">
        <v>0</v>
      </c>
      <c r="E12" s="236" t="s">
        <v>184</v>
      </c>
      <c r="F12" s="237"/>
      <c r="G12" s="14">
        <v>10500</v>
      </c>
    </row>
    <row r="13" spans="1:20" ht="12.75" customHeight="1" x14ac:dyDescent="0.2">
      <c r="A13" s="249"/>
      <c r="B13" s="16" t="s">
        <v>12</v>
      </c>
      <c r="C13" s="14">
        <v>11500</v>
      </c>
      <c r="E13" s="238" t="s">
        <v>11</v>
      </c>
      <c r="F13" s="237"/>
      <c r="G13" s="15">
        <f>SUM(G9:G12)</f>
        <v>63500</v>
      </c>
    </row>
    <row r="14" spans="1:20" ht="12.75" customHeight="1" x14ac:dyDescent="0.2">
      <c r="A14" s="249"/>
      <c r="B14" s="13" t="s">
        <v>13</v>
      </c>
      <c r="C14" s="14">
        <v>500</v>
      </c>
    </row>
    <row r="15" spans="1:20" ht="12.75" customHeight="1" x14ac:dyDescent="0.2">
      <c r="A15" s="249"/>
      <c r="B15" s="13" t="s">
        <v>14</v>
      </c>
      <c r="C15" s="14"/>
    </row>
    <row r="16" spans="1:20" ht="12.75" customHeight="1" x14ac:dyDescent="0.2">
      <c r="A16" s="249"/>
      <c r="B16" s="13" t="s">
        <v>15</v>
      </c>
      <c r="C16" s="14">
        <v>37000</v>
      </c>
    </row>
    <row r="17" spans="1:12" ht="12.75" customHeight="1" x14ac:dyDescent="0.2">
      <c r="A17" s="249"/>
      <c r="B17" s="17" t="s">
        <v>16</v>
      </c>
      <c r="C17" s="14"/>
    </row>
    <row r="18" spans="1:12" ht="12.75" customHeight="1" x14ac:dyDescent="0.2">
      <c r="A18" s="249"/>
      <c r="B18" s="13" t="s">
        <v>17</v>
      </c>
      <c r="C18" s="14"/>
    </row>
    <row r="19" spans="1:12" ht="24.75" customHeight="1" x14ac:dyDescent="0.2">
      <c r="A19" s="250"/>
      <c r="B19" s="18" t="s">
        <v>18</v>
      </c>
      <c r="C19" s="15">
        <f>SUM(C9:C18)</f>
        <v>49000</v>
      </c>
    </row>
    <row r="20" spans="1:12" ht="12.75" customHeight="1" x14ac:dyDescent="0.2">
      <c r="A20" s="258" t="s">
        <v>19</v>
      </c>
      <c r="B20" s="13" t="s">
        <v>20</v>
      </c>
      <c r="C20" s="14">
        <v>2000</v>
      </c>
    </row>
    <row r="21" spans="1:12" ht="12.75" customHeight="1" x14ac:dyDescent="0.2">
      <c r="A21" s="253"/>
      <c r="B21" s="13" t="s">
        <v>21</v>
      </c>
      <c r="C21" s="14"/>
    </row>
    <row r="22" spans="1:12" ht="12.75" customHeight="1" x14ac:dyDescent="0.2">
      <c r="A22" s="253"/>
      <c r="B22" s="13" t="s">
        <v>22</v>
      </c>
      <c r="C22" s="14"/>
    </row>
    <row r="23" spans="1:12" ht="12.75" customHeight="1" x14ac:dyDescent="0.25">
      <c r="A23" s="253"/>
      <c r="B23" s="19" t="s">
        <v>23</v>
      </c>
      <c r="C23" s="14"/>
    </row>
    <row r="24" spans="1:12" ht="12.75" customHeight="1" x14ac:dyDescent="0.2">
      <c r="A24" s="253"/>
      <c r="B24" s="13" t="s">
        <v>24</v>
      </c>
      <c r="C24" s="14"/>
    </row>
    <row r="25" spans="1:12" ht="12.75" customHeight="1" x14ac:dyDescent="0.2">
      <c r="A25" s="253"/>
      <c r="B25" s="13" t="s">
        <v>25</v>
      </c>
      <c r="C25" s="14"/>
    </row>
    <row r="26" spans="1:12" ht="12.75" customHeight="1" x14ac:dyDescent="0.2">
      <c r="A26" s="253"/>
      <c r="B26" s="13" t="s">
        <v>26</v>
      </c>
      <c r="C26" s="14">
        <v>1000</v>
      </c>
    </row>
    <row r="27" spans="1:12" ht="39" customHeight="1" x14ac:dyDescent="0.2">
      <c r="A27" s="254"/>
      <c r="B27" s="20" t="s">
        <v>27</v>
      </c>
      <c r="C27" s="21">
        <f>SUM(C20:C26)</f>
        <v>3000</v>
      </c>
    </row>
    <row r="28" spans="1:12" ht="12.75" customHeight="1" x14ac:dyDescent="0.2">
      <c r="A28" s="259" t="s">
        <v>28</v>
      </c>
      <c r="B28" s="22" t="s">
        <v>29</v>
      </c>
      <c r="C28" s="14"/>
    </row>
    <row r="29" spans="1:12" ht="12.75" customHeight="1" x14ac:dyDescent="0.2">
      <c r="A29" s="253"/>
      <c r="B29" s="22" t="s">
        <v>30</v>
      </c>
      <c r="C29" s="14"/>
      <c r="G29" s="23"/>
      <c r="H29" s="24"/>
      <c r="I29" s="25"/>
      <c r="J29" s="26"/>
      <c r="K29" s="23"/>
      <c r="L29" s="27"/>
    </row>
    <row r="30" spans="1:12" ht="48" customHeight="1" x14ac:dyDescent="0.2">
      <c r="A30" s="254"/>
      <c r="B30" s="28" t="s">
        <v>31</v>
      </c>
      <c r="C30" s="29">
        <f>SUM(C28:C29)</f>
        <v>0</v>
      </c>
      <c r="H30" s="24"/>
      <c r="I30" s="25"/>
      <c r="J30" s="26"/>
      <c r="K30" s="23"/>
      <c r="L30" s="27"/>
    </row>
    <row r="31" spans="1:12" ht="12.75" customHeight="1" x14ac:dyDescent="0.2">
      <c r="A31" s="260" t="s">
        <v>32</v>
      </c>
      <c r="B31" s="30" t="s">
        <v>33</v>
      </c>
      <c r="C31" s="31">
        <v>8000</v>
      </c>
      <c r="I31" s="32"/>
      <c r="J31" s="33"/>
      <c r="K31" s="34"/>
      <c r="L31" s="27"/>
    </row>
    <row r="32" spans="1:12" ht="12.75" customHeight="1" x14ac:dyDescent="0.2">
      <c r="A32" s="261"/>
      <c r="B32" s="30" t="s">
        <v>34</v>
      </c>
      <c r="C32" s="31">
        <v>1000</v>
      </c>
      <c r="H32" s="35"/>
      <c r="I32" s="32"/>
      <c r="J32" s="33"/>
      <c r="K32" s="34"/>
      <c r="L32" s="27"/>
    </row>
    <row r="33" spans="1:12" ht="12.75" customHeight="1" x14ac:dyDescent="0.2">
      <c r="A33" s="262"/>
      <c r="B33" s="30" t="s">
        <v>182</v>
      </c>
      <c r="C33" s="31">
        <v>2500</v>
      </c>
      <c r="H33" s="35"/>
      <c r="I33" s="32"/>
      <c r="J33" s="33"/>
      <c r="K33" s="34"/>
      <c r="L33" s="27"/>
    </row>
    <row r="34" spans="1:12" ht="42" customHeight="1" x14ac:dyDescent="0.2">
      <c r="A34" s="263"/>
      <c r="B34" s="36" t="s">
        <v>35</v>
      </c>
      <c r="C34" s="37">
        <f>SUM(C31+C32+C33)</f>
        <v>11500</v>
      </c>
      <c r="H34" s="35"/>
      <c r="I34" s="32"/>
      <c r="J34" s="33"/>
      <c r="K34" s="34"/>
      <c r="L34" s="27"/>
    </row>
    <row r="35" spans="1:12" ht="24.75" customHeight="1" x14ac:dyDescent="0.2">
      <c r="A35" s="247" t="s">
        <v>36</v>
      </c>
      <c r="B35" s="237"/>
      <c r="C35" s="38">
        <f>C19+C27+C30+C34</f>
        <v>63500</v>
      </c>
      <c r="I35" s="32"/>
      <c r="J35" s="33"/>
      <c r="K35" s="34"/>
      <c r="L35" s="27"/>
    </row>
    <row r="36" spans="1:12" ht="12.75" customHeight="1" x14ac:dyDescent="0.2">
      <c r="I36" s="32"/>
      <c r="J36" s="33"/>
      <c r="K36" s="34"/>
      <c r="L36" s="27"/>
    </row>
    <row r="37" spans="1:12" ht="15.75" customHeight="1" x14ac:dyDescent="0.2">
      <c r="J37" s="9"/>
      <c r="K37" s="10"/>
      <c r="L37" s="11"/>
    </row>
    <row r="38" spans="1:12" ht="15.75" customHeight="1" x14ac:dyDescent="0.2">
      <c r="A38" s="264" t="s">
        <v>37</v>
      </c>
      <c r="B38" s="265"/>
      <c r="C38" s="265"/>
      <c r="D38" s="265"/>
      <c r="E38" s="265"/>
      <c r="F38" s="265"/>
      <c r="G38" s="265"/>
      <c r="H38" s="266"/>
      <c r="J38" s="9"/>
      <c r="K38" s="10"/>
      <c r="L38" s="11"/>
    </row>
    <row r="39" spans="1:12" ht="29.45" customHeight="1" x14ac:dyDescent="0.2">
      <c r="A39" s="267" t="s">
        <v>38</v>
      </c>
      <c r="B39" s="266"/>
      <c r="C39" s="39" t="s">
        <v>39</v>
      </c>
      <c r="D39" s="40" t="s">
        <v>40</v>
      </c>
      <c r="E39" s="40" t="s">
        <v>41</v>
      </c>
      <c r="F39" s="41" t="s">
        <v>42</v>
      </c>
      <c r="G39" s="42" t="s">
        <v>43</v>
      </c>
      <c r="H39" s="42" t="s">
        <v>44</v>
      </c>
      <c r="J39" s="9"/>
      <c r="K39" s="10"/>
      <c r="L39" s="11"/>
    </row>
    <row r="40" spans="1:12" ht="12.75" customHeight="1" x14ac:dyDescent="0.2">
      <c r="A40" s="268" t="s">
        <v>45</v>
      </c>
      <c r="B40" s="43" t="s">
        <v>5</v>
      </c>
      <c r="C40" s="44">
        <f>C9</f>
        <v>0</v>
      </c>
      <c r="D40" s="45">
        <v>0.02</v>
      </c>
      <c r="E40" s="46">
        <v>100</v>
      </c>
      <c r="F40" s="47">
        <f t="shared" ref="F40:F49" si="0">C40/E40</f>
        <v>0</v>
      </c>
      <c r="G40" s="48">
        <f t="shared" ref="G40:G46" si="1">F40</f>
        <v>0</v>
      </c>
      <c r="H40" s="49">
        <f t="shared" ref="H40:H46" si="2">F40+G40</f>
        <v>0</v>
      </c>
      <c r="J40" s="9"/>
      <c r="K40" s="10"/>
      <c r="L40" s="11"/>
    </row>
    <row r="41" spans="1:12" ht="12.75" customHeight="1" x14ac:dyDescent="0.2">
      <c r="A41" s="269"/>
      <c r="B41" s="50" t="s">
        <v>46</v>
      </c>
      <c r="C41" s="44">
        <f>C10</f>
        <v>0</v>
      </c>
      <c r="D41" s="51">
        <v>0.02</v>
      </c>
      <c r="E41" s="46">
        <v>100</v>
      </c>
      <c r="F41" s="47">
        <f t="shared" si="0"/>
        <v>0</v>
      </c>
      <c r="G41" s="48">
        <f t="shared" si="1"/>
        <v>0</v>
      </c>
      <c r="H41" s="49">
        <f t="shared" si="2"/>
        <v>0</v>
      </c>
      <c r="J41" s="9"/>
      <c r="K41" s="10"/>
      <c r="L41" s="11"/>
    </row>
    <row r="42" spans="1:12" ht="12.75" customHeight="1" x14ac:dyDescent="0.2">
      <c r="A42" s="269"/>
      <c r="B42" s="52" t="s">
        <v>47</v>
      </c>
      <c r="C42" s="44">
        <f>C11</f>
        <v>0</v>
      </c>
      <c r="D42" s="51">
        <v>0.02</v>
      </c>
      <c r="E42" s="46">
        <v>100</v>
      </c>
      <c r="F42" s="47">
        <f t="shared" si="0"/>
        <v>0</v>
      </c>
      <c r="G42" s="48">
        <f t="shared" si="1"/>
        <v>0</v>
      </c>
      <c r="H42" s="49">
        <f t="shared" si="2"/>
        <v>0</v>
      </c>
      <c r="J42" s="9"/>
      <c r="K42" s="10"/>
      <c r="L42" s="11"/>
    </row>
    <row r="43" spans="1:12" ht="12.75" customHeight="1" x14ac:dyDescent="0.2">
      <c r="A43" s="269"/>
      <c r="B43" s="50" t="s">
        <v>10</v>
      </c>
      <c r="C43" s="44">
        <f>C12</f>
        <v>0</v>
      </c>
      <c r="D43" s="51">
        <v>0.12</v>
      </c>
      <c r="E43" s="46">
        <v>18</v>
      </c>
      <c r="F43" s="47">
        <f t="shared" si="0"/>
        <v>0</v>
      </c>
      <c r="G43" s="48">
        <f t="shared" si="1"/>
        <v>0</v>
      </c>
      <c r="H43" s="49">
        <f t="shared" si="2"/>
        <v>0</v>
      </c>
      <c r="J43" s="9"/>
      <c r="K43" s="10"/>
      <c r="L43" s="11"/>
    </row>
    <row r="44" spans="1:12" ht="12.75" customHeight="1" x14ac:dyDescent="0.2">
      <c r="A44" s="269"/>
      <c r="B44" s="50" t="s">
        <v>48</v>
      </c>
      <c r="C44" s="44">
        <f>C17</f>
        <v>0</v>
      </c>
      <c r="D44" s="51">
        <v>0.25</v>
      </c>
      <c r="E44" s="46">
        <v>8</v>
      </c>
      <c r="F44" s="47">
        <f t="shared" si="0"/>
        <v>0</v>
      </c>
      <c r="G44" s="48">
        <f t="shared" si="1"/>
        <v>0</v>
      </c>
      <c r="H44" s="49">
        <f t="shared" si="2"/>
        <v>0</v>
      </c>
      <c r="J44" s="9"/>
      <c r="K44" s="10"/>
      <c r="L44" s="11"/>
    </row>
    <row r="45" spans="1:12" ht="12.75" customHeight="1" x14ac:dyDescent="0.2">
      <c r="A45" s="269"/>
      <c r="B45" s="50" t="s">
        <v>12</v>
      </c>
      <c r="C45" s="44">
        <f>C13</f>
        <v>11500</v>
      </c>
      <c r="D45" s="51">
        <v>0.1</v>
      </c>
      <c r="E45" s="46">
        <v>20</v>
      </c>
      <c r="F45" s="47">
        <f t="shared" si="0"/>
        <v>575</v>
      </c>
      <c r="G45" s="48">
        <f t="shared" si="1"/>
        <v>575</v>
      </c>
      <c r="H45" s="49">
        <f t="shared" si="2"/>
        <v>1150</v>
      </c>
      <c r="J45" s="9"/>
      <c r="K45" s="10"/>
      <c r="L45" s="11"/>
    </row>
    <row r="46" spans="1:12" ht="12.75" customHeight="1" x14ac:dyDescent="0.2">
      <c r="A46" s="269"/>
      <c r="B46" s="50" t="s">
        <v>49</v>
      </c>
      <c r="C46" s="44">
        <f>C15</f>
        <v>0</v>
      </c>
      <c r="D46" s="51">
        <v>0.16</v>
      </c>
      <c r="E46" s="46">
        <v>14</v>
      </c>
      <c r="F46" s="47">
        <f t="shared" si="0"/>
        <v>0</v>
      </c>
      <c r="G46" s="48">
        <f t="shared" si="1"/>
        <v>0</v>
      </c>
      <c r="H46" s="49">
        <f t="shared" si="2"/>
        <v>0</v>
      </c>
      <c r="J46" s="9"/>
      <c r="K46" s="10"/>
      <c r="L46" s="11"/>
    </row>
    <row r="47" spans="1:12" ht="12.75" customHeight="1" x14ac:dyDescent="0.2">
      <c r="A47" s="269"/>
      <c r="B47" s="50" t="s">
        <v>50</v>
      </c>
      <c r="C47" s="44">
        <f>C16</f>
        <v>37000</v>
      </c>
      <c r="D47" s="51">
        <v>0.1</v>
      </c>
      <c r="E47" s="46">
        <v>20</v>
      </c>
      <c r="F47" s="47">
        <f t="shared" si="0"/>
        <v>1850</v>
      </c>
      <c r="G47" s="48"/>
      <c r="H47" s="49"/>
      <c r="J47" s="9"/>
      <c r="K47" s="10"/>
      <c r="L47" s="11"/>
    </row>
    <row r="48" spans="1:12" ht="12.75" customHeight="1" x14ac:dyDescent="0.2">
      <c r="A48" s="269"/>
      <c r="B48" s="52" t="s">
        <v>51</v>
      </c>
      <c r="C48" s="44">
        <f>C14</f>
        <v>500</v>
      </c>
      <c r="D48" s="51">
        <v>0.33329999999999999</v>
      </c>
      <c r="E48" s="46">
        <v>6</v>
      </c>
      <c r="F48" s="47">
        <f t="shared" si="0"/>
        <v>83.333333333333329</v>
      </c>
      <c r="G48" s="48">
        <f t="shared" ref="G48:G49" si="3">F48</f>
        <v>83.333333333333329</v>
      </c>
      <c r="H48" s="49">
        <f t="shared" ref="H48:H49" si="4">F48+G48</f>
        <v>166.66666666666666</v>
      </c>
      <c r="J48" s="9"/>
      <c r="K48" s="10"/>
      <c r="L48" s="11"/>
    </row>
    <row r="49" spans="1:12" ht="12.75" customHeight="1" x14ac:dyDescent="0.2">
      <c r="A49" s="269"/>
      <c r="B49" s="52" t="s">
        <v>52</v>
      </c>
      <c r="C49" s="44">
        <f>C18</f>
        <v>0</v>
      </c>
      <c r="D49" s="51">
        <v>0.15</v>
      </c>
      <c r="E49" s="46">
        <v>14</v>
      </c>
      <c r="F49" s="47">
        <f t="shared" si="0"/>
        <v>0</v>
      </c>
      <c r="G49" s="48">
        <f t="shared" si="3"/>
        <v>0</v>
      </c>
      <c r="H49" s="49">
        <f t="shared" si="4"/>
        <v>0</v>
      </c>
      <c r="J49" s="9"/>
      <c r="K49" s="10"/>
      <c r="L49" s="11"/>
    </row>
    <row r="50" spans="1:12" ht="13.5" customHeight="1" x14ac:dyDescent="0.2">
      <c r="A50" s="246"/>
      <c r="B50" s="53" t="s">
        <v>18</v>
      </c>
      <c r="C50" s="54">
        <f>SUM(C40:C49)</f>
        <v>49000</v>
      </c>
      <c r="D50" s="55"/>
      <c r="E50" s="56"/>
      <c r="F50" s="57">
        <f t="shared" ref="F50:H50" si="5">SUM(F40:F49)</f>
        <v>2508.3333333333335</v>
      </c>
      <c r="G50" s="58">
        <f t="shared" si="5"/>
        <v>658.33333333333337</v>
      </c>
      <c r="H50" s="58">
        <f t="shared" si="5"/>
        <v>1316.6666666666667</v>
      </c>
      <c r="J50" s="9"/>
      <c r="K50" s="10"/>
      <c r="L50" s="11"/>
    </row>
    <row r="51" spans="1:12" ht="12.75" customHeight="1" x14ac:dyDescent="0.2">
      <c r="A51" s="252" t="s">
        <v>19</v>
      </c>
      <c r="B51" s="52" t="s">
        <v>53</v>
      </c>
      <c r="C51" s="44">
        <f>C20</f>
        <v>2000</v>
      </c>
      <c r="D51" s="59">
        <v>0.33</v>
      </c>
      <c r="E51" s="46">
        <v>6</v>
      </c>
      <c r="F51" s="60">
        <f t="shared" ref="F51:F56" si="6">C51/E51</f>
        <v>333.33333333333331</v>
      </c>
      <c r="G51" s="61">
        <f t="shared" ref="G51:G56" si="7">F51</f>
        <v>333.33333333333331</v>
      </c>
      <c r="H51" s="62">
        <f t="shared" ref="H51:H56" si="8">F51+G51</f>
        <v>666.66666666666663</v>
      </c>
      <c r="J51" s="9"/>
      <c r="K51" s="10"/>
      <c r="L51" s="11"/>
    </row>
    <row r="52" spans="1:12" ht="12.75" customHeight="1" x14ac:dyDescent="0.2">
      <c r="A52" s="253"/>
      <c r="B52" s="52" t="s">
        <v>21</v>
      </c>
      <c r="C52" s="44">
        <f>C21</f>
        <v>0</v>
      </c>
      <c r="D52" s="59">
        <v>0.2</v>
      </c>
      <c r="E52" s="46">
        <v>5</v>
      </c>
      <c r="F52" s="60">
        <f t="shared" si="6"/>
        <v>0</v>
      </c>
      <c r="G52" s="61">
        <f t="shared" si="7"/>
        <v>0</v>
      </c>
      <c r="H52" s="62">
        <f t="shared" si="8"/>
        <v>0</v>
      </c>
      <c r="J52" s="9"/>
      <c r="K52" s="10"/>
      <c r="L52" s="11"/>
    </row>
    <row r="53" spans="1:12" ht="12.75" customHeight="1" x14ac:dyDescent="0.2">
      <c r="A53" s="253"/>
      <c r="B53" s="63" t="s">
        <v>54</v>
      </c>
      <c r="C53" s="64">
        <f>C22</f>
        <v>0</v>
      </c>
      <c r="D53" s="65"/>
      <c r="E53" s="66">
        <v>5</v>
      </c>
      <c r="F53" s="60">
        <f t="shared" si="6"/>
        <v>0</v>
      </c>
      <c r="G53" s="61">
        <f t="shared" si="7"/>
        <v>0</v>
      </c>
      <c r="H53" s="62">
        <f t="shared" si="8"/>
        <v>0</v>
      </c>
      <c r="J53" s="9"/>
      <c r="K53" s="10"/>
      <c r="L53" s="11"/>
    </row>
    <row r="54" spans="1:12" ht="12.75" customHeight="1" x14ac:dyDescent="0.2">
      <c r="A54" s="253"/>
      <c r="B54" s="52" t="s">
        <v>23</v>
      </c>
      <c r="C54" s="61">
        <f>C23</f>
        <v>0</v>
      </c>
      <c r="D54" s="59">
        <v>0.2</v>
      </c>
      <c r="E54" s="67">
        <v>5</v>
      </c>
      <c r="F54" s="60">
        <f t="shared" si="6"/>
        <v>0</v>
      </c>
      <c r="G54" s="61">
        <f t="shared" si="7"/>
        <v>0</v>
      </c>
      <c r="H54" s="62">
        <f t="shared" si="8"/>
        <v>0</v>
      </c>
      <c r="J54" s="9"/>
      <c r="K54" s="10"/>
      <c r="L54" s="11"/>
    </row>
    <row r="55" spans="1:12" ht="12.75" customHeight="1" x14ac:dyDescent="0.2">
      <c r="A55" s="253"/>
      <c r="B55" s="52" t="s">
        <v>25</v>
      </c>
      <c r="C55" s="61">
        <f>C25</f>
        <v>0</v>
      </c>
      <c r="D55" s="59">
        <v>0.2</v>
      </c>
      <c r="E55" s="67">
        <v>5</v>
      </c>
      <c r="F55" s="60">
        <f t="shared" si="6"/>
        <v>0</v>
      </c>
      <c r="G55" s="61">
        <f t="shared" si="7"/>
        <v>0</v>
      </c>
      <c r="H55" s="62">
        <f t="shared" si="8"/>
        <v>0</v>
      </c>
      <c r="J55" s="9"/>
      <c r="K55" s="10"/>
      <c r="L55" s="11"/>
    </row>
    <row r="56" spans="1:12" ht="15.75" customHeight="1" x14ac:dyDescent="0.2">
      <c r="A56" s="253"/>
      <c r="B56" s="52" t="s">
        <v>55</v>
      </c>
      <c r="C56" s="44">
        <f>C26</f>
        <v>1000</v>
      </c>
      <c r="D56" s="59">
        <v>0.1</v>
      </c>
      <c r="E56" s="46">
        <v>10</v>
      </c>
      <c r="F56" s="60">
        <f t="shared" si="6"/>
        <v>100</v>
      </c>
      <c r="G56" s="61">
        <f t="shared" si="7"/>
        <v>100</v>
      </c>
      <c r="H56" s="62">
        <f t="shared" si="8"/>
        <v>200</v>
      </c>
      <c r="J56" s="9"/>
      <c r="K56" s="10"/>
      <c r="L56" s="11"/>
    </row>
    <row r="57" spans="1:12" ht="15.75" customHeight="1" x14ac:dyDescent="0.2">
      <c r="A57" s="254"/>
      <c r="B57" s="68" t="s">
        <v>27</v>
      </c>
      <c r="C57" s="69">
        <f>SUM(C51:C56)</f>
        <v>3000</v>
      </c>
      <c r="D57" s="70"/>
      <c r="E57" s="71"/>
      <c r="F57" s="72">
        <f t="shared" ref="F57:H57" si="9">SUM(F51:F56)</f>
        <v>433.33333333333331</v>
      </c>
      <c r="G57" s="69">
        <f t="shared" si="9"/>
        <v>433.33333333333331</v>
      </c>
      <c r="H57" s="73">
        <f t="shared" si="9"/>
        <v>866.66666666666663</v>
      </c>
      <c r="J57" s="9"/>
      <c r="K57" s="10"/>
      <c r="L57" s="11"/>
    </row>
    <row r="58" spans="1:12" ht="15.75" customHeight="1" x14ac:dyDescent="0.2">
      <c r="C58" s="255" t="s">
        <v>56</v>
      </c>
      <c r="D58" s="256"/>
      <c r="E58" s="256"/>
      <c r="F58" s="257"/>
      <c r="G58" s="74">
        <f t="shared" ref="G58:H58" si="10">G50+G57</f>
        <v>1091.6666666666667</v>
      </c>
      <c r="H58" s="74">
        <f t="shared" si="10"/>
        <v>2183.3333333333335</v>
      </c>
      <c r="J58" s="9"/>
      <c r="K58" s="10"/>
      <c r="L58" s="11"/>
    </row>
    <row r="59" spans="1:12" ht="15.75" customHeight="1" x14ac:dyDescent="0.2">
      <c r="F59" s="234">
        <f>+F50+F57</f>
        <v>2941.666666666667</v>
      </c>
    </row>
    <row r="60" spans="1:12" ht="15.75" customHeight="1" x14ac:dyDescent="0.2"/>
    <row r="61" spans="1:12" ht="15.75" customHeight="1" x14ac:dyDescent="0.2"/>
    <row r="62" spans="1:12" ht="15.75" customHeight="1" x14ac:dyDescent="0.2"/>
    <row r="63" spans="1:12" ht="15.75" customHeight="1" x14ac:dyDescent="0.2"/>
    <row r="64" spans="1:12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9">
    <mergeCell ref="A51:A57"/>
    <mergeCell ref="C58:F58"/>
    <mergeCell ref="A20:A27"/>
    <mergeCell ref="A28:A30"/>
    <mergeCell ref="A31:A34"/>
    <mergeCell ref="A35:B35"/>
    <mergeCell ref="A38:H38"/>
    <mergeCell ref="A39:B39"/>
    <mergeCell ref="A40:A50"/>
    <mergeCell ref="E12:F12"/>
    <mergeCell ref="E13:F13"/>
    <mergeCell ref="A5:F6"/>
    <mergeCell ref="A7:B8"/>
    <mergeCell ref="C7:C8"/>
    <mergeCell ref="E8:F8"/>
    <mergeCell ref="A9:A19"/>
    <mergeCell ref="E9:F9"/>
    <mergeCell ref="E11:F11"/>
    <mergeCell ref="E10:F10"/>
  </mergeCells>
  <conditionalFormatting sqref="E38">
    <cfRule type="cellIs" dxfId="4" priority="1" operator="lessThan">
      <formula>0</formula>
    </cfRule>
  </conditionalFormatting>
  <pageMargins left="0.7" right="0.7" top="0.75" bottom="0.75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1"/>
  <sheetViews>
    <sheetView workbookViewId="0">
      <selection sqref="A1:O3"/>
    </sheetView>
  </sheetViews>
  <sheetFormatPr baseColWidth="10" defaultColWidth="14.42578125" defaultRowHeight="15" customHeight="1" x14ac:dyDescent="0.2"/>
  <cols>
    <col min="1" max="2" width="10" customWidth="1"/>
    <col min="3" max="3" width="18.7109375" customWidth="1"/>
    <col min="4" max="4" width="9.28515625" customWidth="1"/>
    <col min="5" max="5" width="9" customWidth="1"/>
    <col min="6" max="6" width="11.42578125" customWidth="1"/>
    <col min="7" max="7" width="8.42578125" customWidth="1"/>
    <col min="8" max="9" width="8.5703125" customWidth="1"/>
    <col min="10" max="10" width="8.42578125" customWidth="1"/>
    <col min="11" max="11" width="9.42578125" customWidth="1"/>
    <col min="12" max="12" width="11.140625" customWidth="1"/>
    <col min="13" max="13" width="9" customWidth="1"/>
    <col min="14" max="14" width="11.28515625" customWidth="1"/>
    <col min="15" max="15" width="9.42578125" customWidth="1"/>
    <col min="16" max="16" width="4.42578125" customWidth="1"/>
    <col min="17" max="17" width="10.7109375" customWidth="1"/>
    <col min="18" max="18" width="17.85546875" customWidth="1"/>
    <col min="19" max="19" width="10.5703125" customWidth="1"/>
    <col min="20" max="25" width="17.28515625" customWidth="1"/>
    <col min="26" max="26" width="8.7109375" customWidth="1"/>
  </cols>
  <sheetData>
    <row r="1" spans="1:25" ht="12.75" customHeight="1" x14ac:dyDescent="0.2">
      <c r="A1" s="270"/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75"/>
      <c r="Q1" s="76"/>
      <c r="R1" s="77"/>
      <c r="S1" s="78"/>
      <c r="T1" s="77"/>
      <c r="U1" s="77"/>
      <c r="V1" s="77"/>
      <c r="W1" s="77"/>
      <c r="X1" s="77"/>
      <c r="Y1" s="77"/>
    </row>
    <row r="2" spans="1:25" ht="12.75" customHeight="1" x14ac:dyDescent="0.2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75"/>
      <c r="Q2" s="76"/>
      <c r="R2" s="77"/>
      <c r="S2" s="78"/>
      <c r="T2" s="77"/>
      <c r="U2" s="77"/>
      <c r="V2" s="77"/>
      <c r="W2" s="77"/>
      <c r="X2" s="77"/>
      <c r="Y2" s="77"/>
    </row>
    <row r="3" spans="1:25" ht="36.75" customHeight="1" x14ac:dyDescent="0.2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75"/>
      <c r="Q3" s="76"/>
      <c r="R3" s="77"/>
      <c r="S3" s="78"/>
      <c r="T3" s="77"/>
      <c r="U3" s="77"/>
      <c r="V3" s="77"/>
      <c r="W3" s="77"/>
      <c r="X3" s="77"/>
      <c r="Y3" s="77"/>
    </row>
    <row r="4" spans="1:25" ht="19.5" customHeight="1" x14ac:dyDescent="0.2">
      <c r="A4" s="79" t="s">
        <v>175</v>
      </c>
      <c r="B4" s="271" t="s">
        <v>57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75"/>
      <c r="Q4" s="76"/>
      <c r="R4" s="77"/>
      <c r="S4" s="78"/>
      <c r="T4" s="77"/>
      <c r="U4" s="77"/>
      <c r="V4" s="77"/>
      <c r="W4" s="77"/>
      <c r="X4" s="77"/>
      <c r="Y4" s="77"/>
    </row>
    <row r="5" spans="1:25" ht="23.25" customHeight="1" x14ac:dyDescent="0.2">
      <c r="A5" s="255" t="s">
        <v>58</v>
      </c>
      <c r="B5" s="256"/>
      <c r="C5" s="257"/>
      <c r="D5" s="80" t="s">
        <v>59</v>
      </c>
      <c r="E5" s="80" t="s">
        <v>60</v>
      </c>
      <c r="F5" s="80" t="s">
        <v>61</v>
      </c>
      <c r="G5" s="80" t="s">
        <v>62</v>
      </c>
      <c r="H5" s="80" t="s">
        <v>63</v>
      </c>
      <c r="I5" s="80" t="s">
        <v>64</v>
      </c>
      <c r="J5" s="80" t="s">
        <v>65</v>
      </c>
      <c r="K5" s="80" t="s">
        <v>66</v>
      </c>
      <c r="L5" s="80" t="s">
        <v>67</v>
      </c>
      <c r="M5" s="80" t="s">
        <v>68</v>
      </c>
      <c r="N5" s="80" t="s">
        <v>69</v>
      </c>
      <c r="O5" s="80" t="s">
        <v>70</v>
      </c>
      <c r="P5" s="81"/>
      <c r="Q5" s="76"/>
      <c r="R5" s="77"/>
      <c r="S5" s="78"/>
      <c r="T5" s="77"/>
      <c r="U5" s="77"/>
      <c r="V5" s="77"/>
      <c r="W5" s="77"/>
      <c r="X5" s="77"/>
      <c r="Y5" s="77"/>
    </row>
    <row r="6" spans="1:25" ht="28.5" customHeight="1" x14ac:dyDescent="0.2">
      <c r="A6" s="273" t="s">
        <v>71</v>
      </c>
      <c r="B6" s="265"/>
      <c r="C6" s="266"/>
      <c r="D6" s="82">
        <f>+'Inversión y Financiación'!C31</f>
        <v>8000</v>
      </c>
      <c r="E6" s="83">
        <f t="shared" ref="E6:O6" si="0">D29</f>
        <v>8375.6222222222223</v>
      </c>
      <c r="F6" s="83">
        <f t="shared" si="0"/>
        <v>5251.2444444444463</v>
      </c>
      <c r="G6" s="83">
        <f t="shared" si="0"/>
        <v>2126.8666666666704</v>
      </c>
      <c r="H6" s="83">
        <f t="shared" si="0"/>
        <v>-997.51111111110549</v>
      </c>
      <c r="I6" s="83">
        <f t="shared" si="0"/>
        <v>7398.911111111116</v>
      </c>
      <c r="J6" s="83">
        <f t="shared" si="0"/>
        <v>5674.5333333333383</v>
      </c>
      <c r="K6" s="83">
        <f t="shared" si="0"/>
        <v>6000.1555555555606</v>
      </c>
      <c r="L6" s="83">
        <f t="shared" si="0"/>
        <v>6275.7777777777828</v>
      </c>
      <c r="M6" s="83">
        <f t="shared" si="0"/>
        <v>6601.4000000000051</v>
      </c>
      <c r="N6" s="83">
        <f t="shared" si="0"/>
        <v>6877.0222222222274</v>
      </c>
      <c r="O6" s="83">
        <f t="shared" si="0"/>
        <v>7202.6444444444496</v>
      </c>
      <c r="P6" s="84"/>
      <c r="Q6" s="85" t="s">
        <v>72</v>
      </c>
      <c r="R6" s="275"/>
      <c r="S6" s="276"/>
      <c r="T6" s="77"/>
      <c r="U6" s="77"/>
      <c r="V6" s="77"/>
      <c r="W6" s="77"/>
      <c r="X6" s="77"/>
      <c r="Y6" s="77"/>
    </row>
    <row r="7" spans="1:25" ht="21" customHeight="1" x14ac:dyDescent="0.2">
      <c r="A7" s="277" t="s">
        <v>73</v>
      </c>
      <c r="B7" s="278" t="s">
        <v>74</v>
      </c>
      <c r="C7" s="237"/>
      <c r="D7" s="86">
        <v>5330</v>
      </c>
      <c r="E7" s="86">
        <v>5330</v>
      </c>
      <c r="F7" s="86">
        <v>5330</v>
      </c>
      <c r="G7" s="86">
        <v>5330</v>
      </c>
      <c r="H7" s="86">
        <v>5330</v>
      </c>
      <c r="I7" s="86">
        <v>5330</v>
      </c>
      <c r="J7" s="86">
        <v>5330</v>
      </c>
      <c r="K7" s="86">
        <v>5330</v>
      </c>
      <c r="L7" s="86">
        <v>5330</v>
      </c>
      <c r="M7" s="86">
        <v>5330</v>
      </c>
      <c r="N7" s="86">
        <v>5330</v>
      </c>
      <c r="O7" s="86">
        <v>5330</v>
      </c>
      <c r="P7" s="84"/>
      <c r="Q7" s="76">
        <f t="shared" ref="Q7:Q28" si="1">SUM(D7:O7)</f>
        <v>63960</v>
      </c>
      <c r="R7" s="77"/>
      <c r="S7" s="87"/>
      <c r="T7" s="77"/>
      <c r="U7" s="77"/>
      <c r="V7" s="77"/>
      <c r="W7" s="77"/>
      <c r="X7" s="77"/>
      <c r="Y7" s="77"/>
    </row>
    <row r="8" spans="1:25" ht="21" customHeight="1" x14ac:dyDescent="0.2">
      <c r="A8" s="269"/>
      <c r="B8" s="278" t="s">
        <v>75</v>
      </c>
      <c r="C8" s="237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4"/>
      <c r="Q8" s="76">
        <f t="shared" si="1"/>
        <v>0</v>
      </c>
      <c r="R8" s="77"/>
      <c r="S8" s="87"/>
      <c r="T8" s="77"/>
      <c r="U8" s="77"/>
      <c r="V8" s="77"/>
      <c r="W8" s="77"/>
      <c r="X8" s="77"/>
      <c r="Y8" s="77"/>
    </row>
    <row r="9" spans="1:25" ht="20.25" customHeight="1" x14ac:dyDescent="0.2">
      <c r="A9" s="269"/>
      <c r="B9" s="278" t="s">
        <v>76</v>
      </c>
      <c r="C9" s="237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4"/>
      <c r="Q9" s="76">
        <f t="shared" si="1"/>
        <v>0</v>
      </c>
      <c r="R9" s="77"/>
      <c r="S9" s="87"/>
      <c r="T9" s="77"/>
      <c r="U9" s="77"/>
      <c r="V9" s="77"/>
      <c r="W9" s="77"/>
      <c r="X9" s="77"/>
      <c r="Y9" s="77"/>
    </row>
    <row r="10" spans="1:25" ht="20.25" customHeight="1" x14ac:dyDescent="0.2">
      <c r="A10" s="269"/>
      <c r="B10" s="278" t="s">
        <v>77</v>
      </c>
      <c r="C10" s="237"/>
      <c r="D10" s="86"/>
      <c r="E10" s="86"/>
      <c r="F10" s="86"/>
      <c r="G10" s="86"/>
      <c r="H10" s="86">
        <v>8920.7999999999993</v>
      </c>
      <c r="I10" s="86"/>
      <c r="J10" s="86"/>
      <c r="K10" s="86"/>
      <c r="L10" s="86"/>
      <c r="M10" s="86"/>
      <c r="N10" s="86"/>
      <c r="O10" s="86"/>
      <c r="P10" s="84"/>
      <c r="Q10" s="76">
        <f t="shared" si="1"/>
        <v>8920.7999999999993</v>
      </c>
      <c r="R10" s="77"/>
      <c r="S10" s="87"/>
      <c r="T10" s="77"/>
      <c r="U10" s="77"/>
      <c r="V10" s="77"/>
      <c r="W10" s="77"/>
      <c r="X10" s="77"/>
      <c r="Y10" s="77"/>
    </row>
    <row r="11" spans="1:25" ht="19.5" customHeight="1" x14ac:dyDescent="0.2">
      <c r="A11" s="246"/>
      <c r="B11" s="238" t="s">
        <v>78</v>
      </c>
      <c r="C11" s="237"/>
      <c r="D11" s="88">
        <f t="shared" ref="D11:O11" si="2">SUM(D7:D10)</f>
        <v>5330</v>
      </c>
      <c r="E11" s="88">
        <f t="shared" si="2"/>
        <v>5330</v>
      </c>
      <c r="F11" s="88">
        <f t="shared" si="2"/>
        <v>5330</v>
      </c>
      <c r="G11" s="88">
        <f t="shared" si="2"/>
        <v>5330</v>
      </c>
      <c r="H11" s="88">
        <f t="shared" si="2"/>
        <v>14250.8</v>
      </c>
      <c r="I11" s="88">
        <f t="shared" si="2"/>
        <v>5330</v>
      </c>
      <c r="J11" s="88">
        <f t="shared" si="2"/>
        <v>5330</v>
      </c>
      <c r="K11" s="88">
        <f t="shared" si="2"/>
        <v>5330</v>
      </c>
      <c r="L11" s="88">
        <f t="shared" si="2"/>
        <v>5330</v>
      </c>
      <c r="M11" s="88">
        <f t="shared" si="2"/>
        <v>5330</v>
      </c>
      <c r="N11" s="88">
        <f t="shared" si="2"/>
        <v>5330</v>
      </c>
      <c r="O11" s="89">
        <f t="shared" si="2"/>
        <v>5330</v>
      </c>
      <c r="P11" s="23"/>
      <c r="Q11" s="90">
        <f t="shared" si="1"/>
        <v>72880.800000000003</v>
      </c>
      <c r="R11" s="91"/>
      <c r="S11" s="87"/>
      <c r="T11" s="77"/>
      <c r="U11" s="77"/>
      <c r="V11" s="77"/>
      <c r="W11" s="77"/>
      <c r="X11" s="77"/>
      <c r="Y11" s="77"/>
    </row>
    <row r="12" spans="1:25" ht="21" customHeight="1" x14ac:dyDescent="0.2">
      <c r="A12" s="281" t="s">
        <v>79</v>
      </c>
      <c r="B12" s="274" t="s">
        <v>80</v>
      </c>
      <c r="C12" s="237"/>
      <c r="D12" s="86">
        <v>1301.3000000000002</v>
      </c>
      <c r="E12" s="86">
        <f>1301.3+(10500/3)</f>
        <v>4801.3</v>
      </c>
      <c r="F12" s="86">
        <f>1301.3+(10500/3)</f>
        <v>4801.3</v>
      </c>
      <c r="G12" s="86">
        <f>1301.3+(3500)</f>
        <v>4801.3</v>
      </c>
      <c r="H12" s="86">
        <v>1301.3000000000002</v>
      </c>
      <c r="I12" s="86">
        <v>1301.3000000000002</v>
      </c>
      <c r="J12" s="86">
        <v>1301.3000000000002</v>
      </c>
      <c r="K12" s="86">
        <v>1301.3000000000002</v>
      </c>
      <c r="L12" s="86">
        <v>1301.3000000000002</v>
      </c>
      <c r="M12" s="86">
        <v>1301.3000000000002</v>
      </c>
      <c r="N12" s="86">
        <v>1301.3000000000002</v>
      </c>
      <c r="O12" s="86">
        <v>1301.3000000000002</v>
      </c>
      <c r="P12" s="84"/>
      <c r="Q12" s="76">
        <f t="shared" si="1"/>
        <v>26115.599999999995</v>
      </c>
      <c r="R12" s="77"/>
      <c r="S12" s="87"/>
      <c r="T12" s="77"/>
      <c r="U12" s="77"/>
      <c r="V12" s="77"/>
      <c r="W12" s="77"/>
      <c r="X12" s="77"/>
      <c r="Y12" s="77"/>
    </row>
    <row r="13" spans="1:25" ht="21" customHeight="1" x14ac:dyDescent="0.2">
      <c r="A13" s="249"/>
      <c r="B13" s="274" t="s">
        <v>81</v>
      </c>
      <c r="C13" s="237"/>
      <c r="D13" s="86">
        <v>2242</v>
      </c>
      <c r="E13" s="86">
        <v>2242</v>
      </c>
      <c r="F13" s="86">
        <v>2242</v>
      </c>
      <c r="G13" s="86">
        <f>2242</f>
        <v>2242</v>
      </c>
      <c r="H13" s="86">
        <v>2242</v>
      </c>
      <c r="I13" s="86">
        <v>2242</v>
      </c>
      <c r="J13" s="86">
        <v>2242</v>
      </c>
      <c r="K13" s="86">
        <v>2242</v>
      </c>
      <c r="L13" s="86">
        <v>2242</v>
      </c>
      <c r="M13" s="86">
        <v>2242</v>
      </c>
      <c r="N13" s="86">
        <v>2242</v>
      </c>
      <c r="O13" s="86">
        <v>2242</v>
      </c>
      <c r="P13" s="84"/>
      <c r="Q13" s="76">
        <f t="shared" si="1"/>
        <v>26904</v>
      </c>
      <c r="R13" s="77"/>
      <c r="S13" s="87">
        <v>-1</v>
      </c>
      <c r="T13" s="77"/>
      <c r="U13" s="77"/>
      <c r="V13" s="77"/>
      <c r="W13" s="77"/>
      <c r="X13" s="77"/>
      <c r="Y13" s="77"/>
    </row>
    <row r="14" spans="1:25" ht="21" customHeight="1" x14ac:dyDescent="0.2">
      <c r="A14" s="249"/>
      <c r="B14" s="274" t="s">
        <v>82</v>
      </c>
      <c r="C14" s="237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4"/>
      <c r="Q14" s="76">
        <f t="shared" si="1"/>
        <v>0</v>
      </c>
      <c r="R14" s="77"/>
      <c r="S14" s="87"/>
      <c r="T14" s="77"/>
      <c r="U14" s="77"/>
      <c r="V14" s="77"/>
      <c r="W14" s="77"/>
      <c r="X14" s="77"/>
      <c r="Y14" s="77"/>
    </row>
    <row r="15" spans="1:25" ht="21" customHeight="1" x14ac:dyDescent="0.2">
      <c r="A15" s="249"/>
      <c r="B15" s="274" t="s">
        <v>83</v>
      </c>
      <c r="C15" s="237"/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100</v>
      </c>
      <c r="J15" s="86">
        <v>50</v>
      </c>
      <c r="K15" s="86">
        <v>100</v>
      </c>
      <c r="L15" s="86">
        <v>50</v>
      </c>
      <c r="M15" s="86">
        <v>100</v>
      </c>
      <c r="N15" s="86">
        <v>50</v>
      </c>
      <c r="O15" s="86">
        <v>100</v>
      </c>
      <c r="P15" s="10"/>
      <c r="Q15" s="76">
        <f t="shared" si="1"/>
        <v>550</v>
      </c>
      <c r="R15" s="77"/>
      <c r="S15" s="87"/>
      <c r="T15" s="77"/>
      <c r="U15" s="77"/>
      <c r="V15" s="77"/>
      <c r="W15" s="77"/>
      <c r="X15" s="77"/>
      <c r="Y15" s="77"/>
    </row>
    <row r="16" spans="1:25" ht="21" customHeight="1" x14ac:dyDescent="0.2">
      <c r="A16" s="249"/>
      <c r="B16" s="274" t="s">
        <v>84</v>
      </c>
      <c r="C16" s="237"/>
      <c r="D16" s="86">
        <v>667.77777777777771</v>
      </c>
      <c r="E16" s="86">
        <v>667.77777777777771</v>
      </c>
      <c r="F16" s="86">
        <v>667.77777777777771</v>
      </c>
      <c r="G16" s="86">
        <v>667.77777777777771</v>
      </c>
      <c r="H16" s="86">
        <v>667.77777777777771</v>
      </c>
      <c r="I16" s="86">
        <v>667.77777777777771</v>
      </c>
      <c r="J16" s="86">
        <v>667.77777777777771</v>
      </c>
      <c r="K16" s="86">
        <v>667.77777777777771</v>
      </c>
      <c r="L16" s="86">
        <v>667.77777777777771</v>
      </c>
      <c r="M16" s="86">
        <v>667.77777777777771</v>
      </c>
      <c r="N16" s="86">
        <v>667.77777777777771</v>
      </c>
      <c r="O16" s="86">
        <v>667.77777777777771</v>
      </c>
      <c r="P16" s="84"/>
      <c r="Q16" s="76">
        <f t="shared" si="1"/>
        <v>8013.3333333333312</v>
      </c>
      <c r="R16" s="77"/>
      <c r="S16" s="87"/>
      <c r="T16" s="77"/>
      <c r="U16" s="77"/>
      <c r="V16" s="77"/>
      <c r="W16" s="77"/>
      <c r="X16" s="77"/>
      <c r="Y16" s="77"/>
    </row>
    <row r="17" spans="1:25" ht="21" customHeight="1" x14ac:dyDescent="0.2">
      <c r="A17" s="249"/>
      <c r="B17" s="274" t="s">
        <v>85</v>
      </c>
      <c r="C17" s="237"/>
      <c r="D17" s="86">
        <v>80</v>
      </c>
      <c r="E17" s="86">
        <v>80</v>
      </c>
      <c r="F17" s="86">
        <v>80</v>
      </c>
      <c r="G17" s="86">
        <v>80</v>
      </c>
      <c r="H17" s="86">
        <v>80</v>
      </c>
      <c r="I17" s="86">
        <v>80</v>
      </c>
      <c r="J17" s="86">
        <v>80</v>
      </c>
      <c r="K17" s="86">
        <v>80</v>
      </c>
      <c r="L17" s="86">
        <v>80</v>
      </c>
      <c r="M17" s="86">
        <v>80</v>
      </c>
      <c r="N17" s="86">
        <v>80</v>
      </c>
      <c r="O17" s="86">
        <v>80</v>
      </c>
      <c r="P17" s="84"/>
      <c r="Q17" s="76">
        <f t="shared" si="1"/>
        <v>960</v>
      </c>
      <c r="R17" s="77"/>
      <c r="S17" s="87"/>
      <c r="T17" s="77"/>
      <c r="U17" s="77"/>
      <c r="V17" s="77"/>
      <c r="W17" s="77"/>
      <c r="X17" s="77"/>
      <c r="Y17" s="77"/>
    </row>
    <row r="18" spans="1:25" ht="21" customHeight="1" x14ac:dyDescent="0.2">
      <c r="A18" s="249"/>
      <c r="B18" s="274" t="s">
        <v>86</v>
      </c>
      <c r="C18" s="237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4"/>
      <c r="Q18" s="76">
        <f t="shared" si="1"/>
        <v>0</v>
      </c>
      <c r="R18" s="77"/>
      <c r="S18" s="87"/>
      <c r="T18" s="77"/>
      <c r="U18" s="77"/>
      <c r="V18" s="77"/>
      <c r="W18" s="77"/>
      <c r="X18" s="77"/>
      <c r="Y18" s="77"/>
    </row>
    <row r="19" spans="1:25" ht="21" customHeight="1" x14ac:dyDescent="0.2">
      <c r="A19" s="249"/>
      <c r="B19" s="274" t="s">
        <v>87</v>
      </c>
      <c r="C19" s="237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4"/>
      <c r="Q19" s="76">
        <f t="shared" si="1"/>
        <v>0</v>
      </c>
      <c r="R19" s="77"/>
      <c r="S19" s="87"/>
      <c r="T19" s="77"/>
      <c r="U19" s="77"/>
      <c r="V19" s="77"/>
      <c r="W19" s="77"/>
      <c r="X19" s="77"/>
      <c r="Y19" s="77"/>
    </row>
    <row r="20" spans="1:25" ht="21" customHeight="1" x14ac:dyDescent="0.2">
      <c r="A20" s="249"/>
      <c r="B20" s="274" t="s">
        <v>88</v>
      </c>
      <c r="C20" s="237"/>
      <c r="D20" s="86">
        <v>41.666666666666664</v>
      </c>
      <c r="E20" s="86">
        <v>41.666666666666664</v>
      </c>
      <c r="F20" s="86">
        <v>41.666666666666664</v>
      </c>
      <c r="G20" s="86">
        <v>41.666666666666664</v>
      </c>
      <c r="H20" s="86">
        <v>41.666666666666664</v>
      </c>
      <c r="I20" s="86">
        <v>41.666666666666664</v>
      </c>
      <c r="J20" s="86">
        <v>41.666666666666664</v>
      </c>
      <c r="K20" s="86">
        <v>41.666666666666664</v>
      </c>
      <c r="L20" s="86">
        <v>41.666666666666664</v>
      </c>
      <c r="M20" s="86">
        <v>41.666666666666664</v>
      </c>
      <c r="N20" s="86">
        <v>41.666666666666664</v>
      </c>
      <c r="O20" s="86">
        <v>41.666666666666664</v>
      </c>
      <c r="P20" s="84"/>
      <c r="Q20" s="76">
        <f t="shared" si="1"/>
        <v>500.00000000000006</v>
      </c>
      <c r="R20" s="77"/>
      <c r="S20" s="87"/>
      <c r="T20" s="77"/>
      <c r="U20" s="77"/>
      <c r="V20" s="77"/>
      <c r="W20" s="77"/>
      <c r="X20" s="77"/>
      <c r="Y20" s="77"/>
    </row>
    <row r="21" spans="1:25" ht="21" customHeight="1" x14ac:dyDescent="0.2">
      <c r="A21" s="249"/>
      <c r="B21" s="274" t="s">
        <v>89</v>
      </c>
      <c r="C21" s="237"/>
      <c r="D21" s="86">
        <v>183.33333333333331</v>
      </c>
      <c r="E21" s="86">
        <v>183.33333333333331</v>
      </c>
      <c r="F21" s="86">
        <v>183.33333333333331</v>
      </c>
      <c r="G21" s="86">
        <v>183.33333333333331</v>
      </c>
      <c r="H21" s="86">
        <v>183.33333333333331</v>
      </c>
      <c r="I21" s="86">
        <v>183.33333333333331</v>
      </c>
      <c r="J21" s="86">
        <v>183.33333333333331</v>
      </c>
      <c r="K21" s="86">
        <v>183.33333333333331</v>
      </c>
      <c r="L21" s="86">
        <v>183.33333333333331</v>
      </c>
      <c r="M21" s="86">
        <v>183.33333333333331</v>
      </c>
      <c r="N21" s="86">
        <v>183.33333333333331</v>
      </c>
      <c r="O21" s="86">
        <v>183.33333333333331</v>
      </c>
      <c r="P21" s="84"/>
      <c r="Q21" s="76">
        <f t="shared" si="1"/>
        <v>2199.9999999999995</v>
      </c>
      <c r="R21" s="77"/>
      <c r="S21" s="87"/>
      <c r="T21" s="77"/>
      <c r="U21" s="77"/>
      <c r="V21" s="77"/>
      <c r="W21" s="77"/>
      <c r="X21" s="77"/>
      <c r="Y21" s="77"/>
    </row>
    <row r="22" spans="1:25" ht="21" customHeight="1" x14ac:dyDescent="0.2">
      <c r="A22" s="249"/>
      <c r="B22" s="274" t="s">
        <v>90</v>
      </c>
      <c r="C22" s="237"/>
      <c r="D22" s="86">
        <v>208.33333333333334</v>
      </c>
      <c r="E22" s="86">
        <v>208.33333333333334</v>
      </c>
      <c r="F22" s="86">
        <v>208.33333333333334</v>
      </c>
      <c r="G22" s="86">
        <v>208.33333333333334</v>
      </c>
      <c r="H22" s="86">
        <v>208.33333333333334</v>
      </c>
      <c r="I22" s="86">
        <v>208.33333333333334</v>
      </c>
      <c r="J22" s="86">
        <v>208.33333333333334</v>
      </c>
      <c r="K22" s="86">
        <v>208.33333333333334</v>
      </c>
      <c r="L22" s="86">
        <v>208.33333333333334</v>
      </c>
      <c r="M22" s="86">
        <v>208.33333333333334</v>
      </c>
      <c r="N22" s="86">
        <v>208.33333333333334</v>
      </c>
      <c r="O22" s="86">
        <v>208.33333333333334</v>
      </c>
      <c r="P22" s="84"/>
      <c r="Q22" s="76">
        <f t="shared" si="1"/>
        <v>2500</v>
      </c>
      <c r="R22" s="77"/>
      <c r="S22" s="87"/>
      <c r="T22" s="77"/>
      <c r="U22" s="77"/>
      <c r="V22" s="77"/>
      <c r="W22" s="77"/>
      <c r="X22" s="77"/>
      <c r="Y22" s="77"/>
    </row>
    <row r="23" spans="1:25" ht="21" customHeight="1" x14ac:dyDescent="0.2">
      <c r="A23" s="249"/>
      <c r="B23" s="274" t="s">
        <v>91</v>
      </c>
      <c r="C23" s="237"/>
      <c r="D23" s="86">
        <v>53.300000000000004</v>
      </c>
      <c r="E23" s="86">
        <v>53.300000000000004</v>
      </c>
      <c r="F23" s="86">
        <v>53.300000000000004</v>
      </c>
      <c r="G23" s="86">
        <v>53.300000000000004</v>
      </c>
      <c r="H23" s="86">
        <v>53.300000000000004</v>
      </c>
      <c r="I23" s="86">
        <v>53.300000000000004</v>
      </c>
      <c r="J23" s="86">
        <v>53.300000000000004</v>
      </c>
      <c r="K23" s="86">
        <v>53.300000000000004</v>
      </c>
      <c r="L23" s="86">
        <v>53.300000000000004</v>
      </c>
      <c r="M23" s="86">
        <v>53.300000000000004</v>
      </c>
      <c r="N23" s="86">
        <v>53.300000000000004</v>
      </c>
      <c r="O23" s="86">
        <v>53.300000000000004</v>
      </c>
      <c r="P23" s="84"/>
      <c r="Q23" s="76">
        <f t="shared" si="1"/>
        <v>639.59999999999991</v>
      </c>
      <c r="R23" s="77"/>
      <c r="S23" s="87"/>
      <c r="T23" s="77"/>
      <c r="U23" s="77"/>
      <c r="V23" s="77"/>
      <c r="W23" s="77"/>
      <c r="X23" s="77"/>
      <c r="Y23" s="77"/>
    </row>
    <row r="24" spans="1:25" ht="21" customHeight="1" x14ac:dyDescent="0.2">
      <c r="A24" s="249"/>
      <c r="B24" s="274" t="s">
        <v>185</v>
      </c>
      <c r="C24" s="237"/>
      <c r="D24" s="93"/>
      <c r="E24" s="93"/>
      <c r="F24" s="93"/>
      <c r="G24" s="93"/>
      <c r="H24" s="93"/>
      <c r="I24" s="93">
        <v>2000</v>
      </c>
      <c r="J24" s="93"/>
      <c r="K24" s="93"/>
      <c r="L24" s="93"/>
      <c r="M24" s="93"/>
      <c r="N24" s="93"/>
      <c r="O24" s="93"/>
      <c r="P24" s="10"/>
      <c r="Q24" s="76">
        <f t="shared" si="1"/>
        <v>2000</v>
      </c>
      <c r="R24" s="77"/>
      <c r="S24" s="87"/>
      <c r="T24" s="77"/>
      <c r="U24" s="77"/>
      <c r="V24" s="77"/>
      <c r="W24" s="77"/>
      <c r="X24" s="77"/>
      <c r="Y24" s="77"/>
    </row>
    <row r="25" spans="1:25" ht="21" customHeight="1" x14ac:dyDescent="0.2">
      <c r="A25" s="249"/>
      <c r="B25" s="274" t="s">
        <v>186</v>
      </c>
      <c r="C25" s="237"/>
      <c r="D25" s="93"/>
      <c r="E25" s="93"/>
      <c r="F25" s="93"/>
      <c r="G25" s="93"/>
      <c r="H25" s="93">
        <v>900</v>
      </c>
      <c r="I25" s="93"/>
      <c r="J25" s="93"/>
      <c r="K25" s="93"/>
      <c r="L25" s="93"/>
      <c r="M25" s="93"/>
      <c r="N25" s="93"/>
      <c r="O25" s="93">
        <v>1200</v>
      </c>
      <c r="P25" s="10"/>
      <c r="Q25" s="76">
        <f t="shared" si="1"/>
        <v>2100</v>
      </c>
      <c r="R25" s="77"/>
      <c r="S25" s="87"/>
      <c r="T25" s="77"/>
      <c r="U25" s="77"/>
      <c r="V25" s="77"/>
      <c r="W25" s="77"/>
      <c r="X25" s="77"/>
      <c r="Y25" s="77"/>
    </row>
    <row r="26" spans="1:25" ht="21" customHeight="1" x14ac:dyDescent="0.2">
      <c r="A26" s="249"/>
      <c r="B26" s="274" t="s">
        <v>93</v>
      </c>
      <c r="C26" s="237"/>
      <c r="D26" s="86">
        <v>176.66666666666666</v>
      </c>
      <c r="E26" s="86">
        <v>176.66666666666666</v>
      </c>
      <c r="F26" s="86">
        <v>176.66666666666666</v>
      </c>
      <c r="G26" s="86">
        <v>176.66666666666666</v>
      </c>
      <c r="H26" s="86">
        <f>176.666666666667</f>
        <v>176.666666666667</v>
      </c>
      <c r="I26" s="86">
        <v>176.66666666666666</v>
      </c>
      <c r="J26" s="86">
        <v>176.66666666666666</v>
      </c>
      <c r="K26" s="86">
        <v>176.66666666666666</v>
      </c>
      <c r="L26" s="86">
        <v>176.66666666666666</v>
      </c>
      <c r="M26" s="86">
        <v>176.66666666666666</v>
      </c>
      <c r="N26" s="86">
        <v>176.66666666666666</v>
      </c>
      <c r="O26" s="86">
        <f>176.666666666667</f>
        <v>176.666666666667</v>
      </c>
      <c r="P26" s="10"/>
      <c r="Q26" s="76">
        <f t="shared" si="1"/>
        <v>2120.0000000000009</v>
      </c>
      <c r="R26" s="77"/>
      <c r="S26" s="87"/>
      <c r="T26" s="77"/>
      <c r="U26" s="77"/>
      <c r="V26" s="77"/>
      <c r="W26" s="77"/>
      <c r="X26" s="77"/>
      <c r="Y26" s="77"/>
    </row>
    <row r="27" spans="1:25" ht="18.75" customHeight="1" x14ac:dyDescent="0.2">
      <c r="A27" s="250"/>
      <c r="B27" s="279" t="s">
        <v>94</v>
      </c>
      <c r="C27" s="237"/>
      <c r="D27" s="94">
        <f t="shared" ref="D27:O27" si="3">SUM(D12:D26)</f>
        <v>4954.3777777777777</v>
      </c>
      <c r="E27" s="94">
        <f t="shared" si="3"/>
        <v>8454.3777777777759</v>
      </c>
      <c r="F27" s="94">
        <f t="shared" si="3"/>
        <v>8454.3777777777759</v>
      </c>
      <c r="G27" s="94">
        <f t="shared" si="3"/>
        <v>8454.3777777777759</v>
      </c>
      <c r="H27" s="94">
        <f t="shared" si="3"/>
        <v>5854.3777777777777</v>
      </c>
      <c r="I27" s="94">
        <f t="shared" si="3"/>
        <v>7054.3777777777777</v>
      </c>
      <c r="J27" s="94">
        <f t="shared" si="3"/>
        <v>5004.3777777777777</v>
      </c>
      <c r="K27" s="94">
        <f t="shared" si="3"/>
        <v>5054.3777777777777</v>
      </c>
      <c r="L27" s="94">
        <f t="shared" si="3"/>
        <v>5004.3777777777777</v>
      </c>
      <c r="M27" s="94">
        <f t="shared" si="3"/>
        <v>5054.3777777777777</v>
      </c>
      <c r="N27" s="94">
        <f t="shared" si="3"/>
        <v>5004.3777777777777</v>
      </c>
      <c r="O27" s="94">
        <f t="shared" si="3"/>
        <v>6254.3777777777777</v>
      </c>
      <c r="P27" s="23"/>
      <c r="Q27" s="95">
        <f t="shared" si="1"/>
        <v>74602.533333333326</v>
      </c>
      <c r="R27" s="91"/>
      <c r="S27" s="87"/>
      <c r="T27" s="77"/>
      <c r="U27" s="77"/>
      <c r="V27" s="77"/>
      <c r="W27" s="77"/>
      <c r="X27" s="77"/>
      <c r="Y27" s="77"/>
    </row>
    <row r="28" spans="1:25" ht="21" customHeight="1" x14ac:dyDescent="0.2">
      <c r="A28" s="280" t="s">
        <v>95</v>
      </c>
      <c r="B28" s="256"/>
      <c r="C28" s="257"/>
      <c r="D28" s="96">
        <f t="shared" ref="D28:O28" si="4">D11-D27</f>
        <v>375.62222222222226</v>
      </c>
      <c r="E28" s="96">
        <f t="shared" si="4"/>
        <v>-3124.3777777777759</v>
      </c>
      <c r="F28" s="96">
        <f t="shared" si="4"/>
        <v>-3124.3777777777759</v>
      </c>
      <c r="G28" s="96">
        <f t="shared" si="4"/>
        <v>-3124.3777777777759</v>
      </c>
      <c r="H28" s="96">
        <f t="shared" si="4"/>
        <v>8396.4222222222215</v>
      </c>
      <c r="I28" s="96">
        <f t="shared" si="4"/>
        <v>-1724.3777777777777</v>
      </c>
      <c r="J28" s="96">
        <f t="shared" si="4"/>
        <v>325.62222222222226</v>
      </c>
      <c r="K28" s="96">
        <f t="shared" si="4"/>
        <v>275.62222222222226</v>
      </c>
      <c r="L28" s="96">
        <f t="shared" si="4"/>
        <v>325.62222222222226</v>
      </c>
      <c r="M28" s="96">
        <f t="shared" si="4"/>
        <v>275.62222222222226</v>
      </c>
      <c r="N28" s="96">
        <f t="shared" si="4"/>
        <v>325.62222222222226</v>
      </c>
      <c r="O28" s="97">
        <f t="shared" si="4"/>
        <v>-924.37777777777774</v>
      </c>
      <c r="P28" s="23"/>
      <c r="Q28" s="98">
        <f t="shared" si="1"/>
        <v>-1721.7333333333281</v>
      </c>
      <c r="R28" s="77"/>
      <c r="S28" s="78"/>
      <c r="T28" s="77"/>
      <c r="U28" s="77"/>
      <c r="V28" s="77"/>
      <c r="W28" s="77"/>
      <c r="X28" s="77"/>
      <c r="Y28" s="77"/>
    </row>
    <row r="29" spans="1:25" ht="25.5" customHeight="1" x14ac:dyDescent="0.2">
      <c r="A29" s="282" t="s">
        <v>96</v>
      </c>
      <c r="B29" s="256"/>
      <c r="C29" s="257"/>
      <c r="D29" s="74">
        <f t="shared" ref="D29:O29" si="5">D6+D28</f>
        <v>8375.6222222222223</v>
      </c>
      <c r="E29" s="74">
        <f t="shared" si="5"/>
        <v>5251.2444444444463</v>
      </c>
      <c r="F29" s="74">
        <f t="shared" si="5"/>
        <v>2126.8666666666704</v>
      </c>
      <c r="G29" s="74">
        <f t="shared" si="5"/>
        <v>-997.51111111110549</v>
      </c>
      <c r="H29" s="74">
        <f t="shared" si="5"/>
        <v>7398.911111111116</v>
      </c>
      <c r="I29" s="74">
        <f t="shared" si="5"/>
        <v>5674.5333333333383</v>
      </c>
      <c r="J29" s="74">
        <f t="shared" si="5"/>
        <v>6000.1555555555606</v>
      </c>
      <c r="K29" s="74">
        <f t="shared" si="5"/>
        <v>6275.7777777777828</v>
      </c>
      <c r="L29" s="74">
        <f t="shared" si="5"/>
        <v>6601.4000000000051</v>
      </c>
      <c r="M29" s="74">
        <f t="shared" si="5"/>
        <v>6877.0222222222274</v>
      </c>
      <c r="N29" s="74">
        <f t="shared" si="5"/>
        <v>7202.6444444444496</v>
      </c>
      <c r="O29" s="74">
        <f t="shared" si="5"/>
        <v>6278.2666666666719</v>
      </c>
      <c r="P29" s="11"/>
      <c r="Q29" s="99"/>
      <c r="R29" s="235">
        <v>0</v>
      </c>
      <c r="S29" s="78"/>
      <c r="T29" s="77"/>
      <c r="U29" s="77"/>
      <c r="V29" s="77"/>
      <c r="W29" s="77"/>
      <c r="X29" s="77"/>
      <c r="Y29" s="77"/>
    </row>
    <row r="30" spans="1:25" ht="17.25" customHeight="1" x14ac:dyDescent="0.2">
      <c r="Q30" s="76"/>
      <c r="R30" s="77"/>
      <c r="S30" s="78"/>
      <c r="T30" s="77"/>
      <c r="U30" s="77"/>
      <c r="V30" s="77"/>
      <c r="W30" s="77"/>
      <c r="X30" s="77"/>
      <c r="Y30" s="77"/>
    </row>
    <row r="31" spans="1:25" ht="24.75" customHeight="1" x14ac:dyDescent="0.2">
      <c r="A31" s="79" t="s">
        <v>176</v>
      </c>
      <c r="B31" s="100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6"/>
      <c r="R31" s="77"/>
      <c r="S31" s="78"/>
      <c r="T31" s="77"/>
      <c r="U31" s="77"/>
      <c r="V31" s="77"/>
      <c r="W31" s="77"/>
      <c r="X31" s="77"/>
      <c r="Y31" s="77"/>
    </row>
    <row r="32" spans="1:25" ht="23.25" customHeight="1" x14ac:dyDescent="0.2">
      <c r="A32" s="255" t="s">
        <v>58</v>
      </c>
      <c r="B32" s="256"/>
      <c r="C32" s="257"/>
      <c r="D32" s="80" t="s">
        <v>59</v>
      </c>
      <c r="E32" s="80" t="s">
        <v>60</v>
      </c>
      <c r="F32" s="80" t="s">
        <v>61</v>
      </c>
      <c r="G32" s="80" t="s">
        <v>62</v>
      </c>
      <c r="H32" s="80" t="s">
        <v>63</v>
      </c>
      <c r="I32" s="80" t="s">
        <v>64</v>
      </c>
      <c r="J32" s="80" t="s">
        <v>65</v>
      </c>
      <c r="K32" s="80" t="s">
        <v>66</v>
      </c>
      <c r="L32" s="80" t="s">
        <v>67</v>
      </c>
      <c r="M32" s="80" t="s">
        <v>68</v>
      </c>
      <c r="N32" s="80" t="s">
        <v>69</v>
      </c>
      <c r="O32" s="80" t="s">
        <v>70</v>
      </c>
      <c r="P32" s="81"/>
      <c r="Q32" s="76"/>
      <c r="R32" s="77"/>
      <c r="S32" s="78"/>
      <c r="T32" s="77"/>
      <c r="U32" s="77"/>
      <c r="V32" s="77"/>
      <c r="W32" s="77"/>
      <c r="X32" s="77"/>
      <c r="Y32" s="77"/>
    </row>
    <row r="33" spans="1:25" ht="24" customHeight="1" x14ac:dyDescent="0.2">
      <c r="A33" s="273" t="s">
        <v>97</v>
      </c>
      <c r="B33" s="265"/>
      <c r="C33" s="266"/>
      <c r="D33" s="101">
        <f>O29</f>
        <v>6278.2666666666719</v>
      </c>
      <c r="E33" s="101">
        <f t="shared" ref="E33:O33" si="6">D55</f>
        <v>5311.6265901952756</v>
      </c>
      <c r="F33" s="101">
        <f t="shared" si="6"/>
        <v>4344.9865137238794</v>
      </c>
      <c r="G33" s="101">
        <f t="shared" si="6"/>
        <v>3378.3464372524836</v>
      </c>
      <c r="H33" s="101">
        <f t="shared" si="6"/>
        <v>2411.7063607810878</v>
      </c>
      <c r="I33" s="101">
        <f t="shared" si="6"/>
        <v>1445.066284309692</v>
      </c>
      <c r="J33" s="101">
        <f t="shared" si="6"/>
        <v>478.42620783829625</v>
      </c>
      <c r="K33" s="101">
        <f t="shared" si="6"/>
        <v>-488.21386863309954</v>
      </c>
      <c r="L33" s="101">
        <f t="shared" si="6"/>
        <v>-1454.8539451044953</v>
      </c>
      <c r="M33" s="101">
        <f t="shared" si="6"/>
        <v>-2421.4940215758911</v>
      </c>
      <c r="N33" s="101">
        <f t="shared" si="6"/>
        <v>-3388.1340980472869</v>
      </c>
      <c r="O33" s="101">
        <f t="shared" si="6"/>
        <v>-4354.7741745186831</v>
      </c>
      <c r="P33" s="10"/>
      <c r="Q33" s="99"/>
      <c r="R33" s="77"/>
      <c r="S33" s="78"/>
      <c r="T33" s="77"/>
      <c r="U33" s="77"/>
      <c r="V33" s="77"/>
      <c r="W33" s="77"/>
      <c r="X33" s="77"/>
      <c r="Y33" s="77"/>
    </row>
    <row r="34" spans="1:25" ht="21" customHeight="1" x14ac:dyDescent="0.2">
      <c r="A34" s="277" t="s">
        <v>73</v>
      </c>
      <c r="B34" s="278" t="s">
        <v>74</v>
      </c>
      <c r="C34" s="237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4"/>
      <c r="Q34" s="76">
        <f t="shared" ref="Q34:Q52" si="7">SUM(D34:O34)</f>
        <v>0</v>
      </c>
      <c r="R34" s="77"/>
      <c r="S34" s="87"/>
      <c r="T34" s="77"/>
      <c r="U34" s="77"/>
      <c r="V34" s="77"/>
      <c r="W34" s="77"/>
      <c r="X34" s="77"/>
      <c r="Y34" s="77"/>
    </row>
    <row r="35" spans="1:25" ht="21" customHeight="1" x14ac:dyDescent="0.2">
      <c r="A35" s="269"/>
      <c r="B35" s="278" t="s">
        <v>75</v>
      </c>
      <c r="C35" s="237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4"/>
      <c r="Q35" s="76">
        <f t="shared" si="7"/>
        <v>0</v>
      </c>
      <c r="R35" s="77"/>
      <c r="S35" s="87"/>
      <c r="T35" s="77"/>
      <c r="U35" s="77"/>
      <c r="V35" s="77"/>
      <c r="W35" s="77"/>
      <c r="X35" s="77"/>
      <c r="Y35" s="77"/>
    </row>
    <row r="36" spans="1:25" ht="21" customHeight="1" x14ac:dyDescent="0.2">
      <c r="A36" s="269"/>
      <c r="B36" s="278" t="s">
        <v>76</v>
      </c>
      <c r="C36" s="237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4"/>
      <c r="Q36" s="76">
        <f t="shared" si="7"/>
        <v>0</v>
      </c>
      <c r="R36" s="77"/>
      <c r="S36" s="87"/>
      <c r="T36" s="77"/>
      <c r="U36" s="77"/>
      <c r="V36" s="77"/>
      <c r="W36" s="77"/>
      <c r="X36" s="77"/>
      <c r="Y36" s="77"/>
    </row>
    <row r="37" spans="1:25" ht="21" customHeight="1" x14ac:dyDescent="0.2">
      <c r="A37" s="269"/>
      <c r="B37" s="278" t="s">
        <v>77</v>
      </c>
      <c r="C37" s="237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4"/>
      <c r="Q37" s="76">
        <f t="shared" si="7"/>
        <v>0</v>
      </c>
      <c r="R37" s="77"/>
      <c r="S37" s="87"/>
      <c r="T37" s="77"/>
      <c r="U37" s="77"/>
      <c r="V37" s="77"/>
      <c r="W37" s="77"/>
      <c r="X37" s="77"/>
      <c r="Y37" s="77"/>
    </row>
    <row r="38" spans="1:25" ht="21" customHeight="1" x14ac:dyDescent="0.2">
      <c r="A38" s="246"/>
      <c r="B38" s="238" t="s">
        <v>78</v>
      </c>
      <c r="C38" s="237"/>
      <c r="D38" s="89">
        <f t="shared" ref="D38:O38" si="8">SUM(D34:D37)</f>
        <v>0</v>
      </c>
      <c r="E38" s="89">
        <f t="shared" si="8"/>
        <v>0</v>
      </c>
      <c r="F38" s="89">
        <f t="shared" si="8"/>
        <v>0</v>
      </c>
      <c r="G38" s="89">
        <f t="shared" si="8"/>
        <v>0</v>
      </c>
      <c r="H38" s="89">
        <f t="shared" si="8"/>
        <v>0</v>
      </c>
      <c r="I38" s="89">
        <f t="shared" si="8"/>
        <v>0</v>
      </c>
      <c r="J38" s="89">
        <f t="shared" si="8"/>
        <v>0</v>
      </c>
      <c r="K38" s="89">
        <f t="shared" si="8"/>
        <v>0</v>
      </c>
      <c r="L38" s="89">
        <f t="shared" si="8"/>
        <v>0</v>
      </c>
      <c r="M38" s="89">
        <f t="shared" si="8"/>
        <v>0</v>
      </c>
      <c r="N38" s="89">
        <f t="shared" si="8"/>
        <v>0</v>
      </c>
      <c r="O38" s="89">
        <f t="shared" si="8"/>
        <v>0</v>
      </c>
      <c r="P38" s="23"/>
      <c r="Q38" s="90">
        <f t="shared" si="7"/>
        <v>0</v>
      </c>
      <c r="R38" s="77"/>
      <c r="S38" s="87"/>
      <c r="T38" s="77"/>
      <c r="U38" s="77"/>
      <c r="V38" s="77"/>
      <c r="W38" s="77"/>
      <c r="X38" s="77"/>
      <c r="Y38" s="77"/>
    </row>
    <row r="39" spans="1:25" ht="21" customHeight="1" x14ac:dyDescent="0.2">
      <c r="A39" s="281" t="s">
        <v>79</v>
      </c>
      <c r="B39" s="274" t="s">
        <v>80</v>
      </c>
      <c r="C39" s="237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4"/>
      <c r="Q39" s="76">
        <f t="shared" si="7"/>
        <v>0</v>
      </c>
      <c r="R39" s="77"/>
      <c r="S39" s="87"/>
      <c r="T39" s="77"/>
      <c r="U39" s="77"/>
      <c r="V39" s="77"/>
      <c r="W39" s="77"/>
      <c r="X39" s="77"/>
      <c r="Y39" s="77"/>
    </row>
    <row r="40" spans="1:25" ht="21" customHeight="1" x14ac:dyDescent="0.2">
      <c r="A40" s="249"/>
      <c r="B40" s="274" t="s">
        <v>81</v>
      </c>
      <c r="C40" s="237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4"/>
      <c r="Q40" s="76">
        <f t="shared" si="7"/>
        <v>0</v>
      </c>
      <c r="R40" s="91"/>
      <c r="S40" s="87"/>
      <c r="T40" s="77"/>
      <c r="U40" s="77"/>
      <c r="V40" s="77"/>
      <c r="W40" s="77"/>
      <c r="X40" s="77"/>
      <c r="Y40" s="77"/>
    </row>
    <row r="41" spans="1:25" ht="21" customHeight="1" x14ac:dyDescent="0.2">
      <c r="A41" s="249"/>
      <c r="B41" s="274" t="s">
        <v>82</v>
      </c>
      <c r="C41" s="237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4"/>
      <c r="Q41" s="76">
        <f t="shared" si="7"/>
        <v>0</v>
      </c>
      <c r="R41" s="77"/>
      <c r="S41" s="87"/>
      <c r="T41" s="77"/>
      <c r="U41" s="77"/>
      <c r="V41" s="77"/>
      <c r="W41" s="77"/>
      <c r="X41" s="77"/>
      <c r="Y41" s="77"/>
    </row>
    <row r="42" spans="1:25" ht="21" customHeight="1" x14ac:dyDescent="0.2">
      <c r="A42" s="249"/>
      <c r="B42" s="274" t="s">
        <v>83</v>
      </c>
      <c r="C42" s="237"/>
      <c r="D42" s="86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10"/>
      <c r="Q42" s="76">
        <f t="shared" si="7"/>
        <v>0</v>
      </c>
      <c r="R42" s="77"/>
      <c r="S42" s="87"/>
      <c r="T42" s="77"/>
      <c r="U42" s="77"/>
      <c r="V42" s="77"/>
      <c r="W42" s="77"/>
      <c r="X42" s="77"/>
      <c r="Y42" s="77"/>
    </row>
    <row r="43" spans="1:25" ht="21" customHeight="1" x14ac:dyDescent="0.2">
      <c r="A43" s="249"/>
      <c r="B43" s="274" t="s">
        <v>84</v>
      </c>
      <c r="C43" s="237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4"/>
      <c r="Q43" s="76">
        <f t="shared" si="7"/>
        <v>0</v>
      </c>
      <c r="R43" s="77"/>
      <c r="S43" s="87"/>
      <c r="T43" s="77"/>
      <c r="U43" s="77"/>
      <c r="V43" s="77"/>
      <c r="W43" s="77"/>
      <c r="X43" s="77"/>
      <c r="Y43" s="77"/>
    </row>
    <row r="44" spans="1:25" ht="21" customHeight="1" x14ac:dyDescent="0.2">
      <c r="A44" s="249"/>
      <c r="B44" s="274" t="s">
        <v>85</v>
      </c>
      <c r="C44" s="237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4"/>
      <c r="Q44" s="76">
        <f t="shared" si="7"/>
        <v>0</v>
      </c>
      <c r="R44" s="77"/>
      <c r="S44" s="87"/>
      <c r="T44" s="77"/>
      <c r="U44" s="77"/>
      <c r="V44" s="77"/>
      <c r="W44" s="77"/>
      <c r="X44" s="77"/>
      <c r="Y44" s="77"/>
    </row>
    <row r="45" spans="1:25" ht="21" customHeight="1" x14ac:dyDescent="0.2">
      <c r="A45" s="249"/>
      <c r="B45" s="274" t="s">
        <v>86</v>
      </c>
      <c r="C45" s="237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4"/>
      <c r="Q45" s="76">
        <f t="shared" si="7"/>
        <v>0</v>
      </c>
      <c r="R45" s="77"/>
      <c r="S45" s="87"/>
      <c r="T45" s="77"/>
      <c r="U45" s="77"/>
      <c r="V45" s="77"/>
      <c r="W45" s="77"/>
      <c r="X45" s="77"/>
      <c r="Y45" s="77"/>
    </row>
    <row r="46" spans="1:25" ht="21" customHeight="1" x14ac:dyDescent="0.2">
      <c r="A46" s="249"/>
      <c r="B46" s="274" t="s">
        <v>87</v>
      </c>
      <c r="C46" s="237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4"/>
      <c r="Q46" s="76">
        <f t="shared" si="7"/>
        <v>0</v>
      </c>
      <c r="R46" s="77"/>
      <c r="S46" s="87"/>
      <c r="T46" s="77"/>
      <c r="U46" s="77"/>
      <c r="V46" s="77"/>
      <c r="W46" s="77"/>
      <c r="X46" s="77"/>
      <c r="Y46" s="77"/>
    </row>
    <row r="47" spans="1:25" ht="21" customHeight="1" x14ac:dyDescent="0.2">
      <c r="A47" s="249"/>
      <c r="B47" s="274" t="s">
        <v>88</v>
      </c>
      <c r="C47" s="237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4"/>
      <c r="Q47" s="76">
        <f t="shared" si="7"/>
        <v>0</v>
      </c>
      <c r="R47" s="77"/>
      <c r="S47" s="87"/>
      <c r="T47" s="77"/>
      <c r="U47" s="77"/>
      <c r="V47" s="77"/>
      <c r="W47" s="77"/>
      <c r="X47" s="77"/>
      <c r="Y47" s="77"/>
    </row>
    <row r="48" spans="1:25" ht="21" customHeight="1" x14ac:dyDescent="0.2">
      <c r="A48" s="249"/>
      <c r="B48" s="274" t="s">
        <v>89</v>
      </c>
      <c r="C48" s="237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4"/>
      <c r="Q48" s="76">
        <f t="shared" si="7"/>
        <v>0</v>
      </c>
      <c r="R48" s="77"/>
      <c r="S48" s="87"/>
      <c r="T48" s="77"/>
      <c r="U48" s="77"/>
      <c r="V48" s="77"/>
      <c r="W48" s="77"/>
      <c r="X48" s="77"/>
      <c r="Y48" s="77"/>
    </row>
    <row r="49" spans="1:25" ht="21" customHeight="1" x14ac:dyDescent="0.2">
      <c r="A49" s="249"/>
      <c r="B49" s="274" t="s">
        <v>90</v>
      </c>
      <c r="C49" s="237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4"/>
      <c r="Q49" s="76">
        <f t="shared" si="7"/>
        <v>0</v>
      </c>
      <c r="R49" s="77"/>
      <c r="S49" s="87"/>
      <c r="T49" s="77"/>
      <c r="U49" s="77"/>
      <c r="V49" s="77"/>
      <c r="W49" s="77"/>
      <c r="X49" s="77"/>
      <c r="Y49" s="77"/>
    </row>
    <row r="50" spans="1:25" ht="21" customHeight="1" x14ac:dyDescent="0.2">
      <c r="A50" s="249"/>
      <c r="B50" s="274" t="s">
        <v>91</v>
      </c>
      <c r="C50" s="237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4"/>
      <c r="Q50" s="76">
        <f t="shared" si="7"/>
        <v>0</v>
      </c>
      <c r="R50" s="77"/>
      <c r="S50" s="87"/>
      <c r="T50" s="77"/>
      <c r="U50" s="77"/>
      <c r="V50" s="77"/>
      <c r="W50" s="77"/>
      <c r="X50" s="77"/>
      <c r="Y50" s="77"/>
    </row>
    <row r="51" spans="1:25" ht="21" customHeight="1" x14ac:dyDescent="0.2">
      <c r="A51" s="249"/>
      <c r="B51" s="274" t="s">
        <v>92</v>
      </c>
      <c r="C51" s="237"/>
      <c r="D51" s="93">
        <f>'Resumen Operac. Préstamos'!D36</f>
        <v>966.64007647139579</v>
      </c>
      <c r="E51" s="93">
        <f>'Resumen Operac. Préstamos'!D37</f>
        <v>966.64007647139579</v>
      </c>
      <c r="F51" s="93">
        <f>'Resumen Operac. Préstamos'!D38</f>
        <v>966.64007647139579</v>
      </c>
      <c r="G51" s="93">
        <f>'Resumen Operac. Préstamos'!D39</f>
        <v>966.64007647139579</v>
      </c>
      <c r="H51" s="93">
        <f>'Resumen Operac. Préstamos'!D40</f>
        <v>966.64007647139579</v>
      </c>
      <c r="I51" s="93">
        <f>'Resumen Operac. Préstamos'!D41</f>
        <v>966.64007647139579</v>
      </c>
      <c r="J51" s="93">
        <f>'Resumen Operac. Préstamos'!D42</f>
        <v>966.64007647139579</v>
      </c>
      <c r="K51" s="93">
        <f>'Resumen Operac. Préstamos'!D43</f>
        <v>966.64007647139579</v>
      </c>
      <c r="L51" s="93">
        <f>'Resumen Operac. Préstamos'!D44</f>
        <v>966.64007647139579</v>
      </c>
      <c r="M51" s="93">
        <f>'Resumen Operac. Préstamos'!D45</f>
        <v>966.64007647139579</v>
      </c>
      <c r="N51" s="93">
        <f>'Resumen Operac. Préstamos'!D46</f>
        <v>966.64007647139579</v>
      </c>
      <c r="O51" s="93">
        <f>'Resumen Operac. Préstamos'!D47</f>
        <v>966.64007647139579</v>
      </c>
      <c r="P51" s="10"/>
      <c r="Q51" s="76">
        <f t="shared" si="7"/>
        <v>11599.680917656753</v>
      </c>
      <c r="R51" s="77"/>
      <c r="S51" s="87"/>
      <c r="T51" s="77"/>
      <c r="U51" s="77"/>
      <c r="V51" s="77"/>
      <c r="W51" s="77"/>
      <c r="X51" s="77"/>
      <c r="Y51" s="77"/>
    </row>
    <row r="52" spans="1:25" ht="21" customHeight="1" x14ac:dyDescent="0.2">
      <c r="A52" s="249"/>
      <c r="B52" s="274" t="s">
        <v>93</v>
      </c>
      <c r="C52" s="237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10"/>
      <c r="Q52" s="76">
        <f t="shared" si="7"/>
        <v>0</v>
      </c>
      <c r="R52" s="77"/>
      <c r="S52" s="87"/>
      <c r="T52" s="77"/>
      <c r="U52" s="77"/>
      <c r="V52" s="77"/>
      <c r="W52" s="77"/>
      <c r="X52" s="77"/>
      <c r="Y52" s="77"/>
    </row>
    <row r="53" spans="1:25" ht="21" customHeight="1" x14ac:dyDescent="0.2">
      <c r="A53" s="250"/>
      <c r="B53" s="279" t="s">
        <v>94</v>
      </c>
      <c r="C53" s="237"/>
      <c r="D53" s="102">
        <f t="shared" ref="D53:O53" si="9">SUM(D39:D52)</f>
        <v>966.64007647139579</v>
      </c>
      <c r="E53" s="102">
        <f t="shared" si="9"/>
        <v>966.64007647139579</v>
      </c>
      <c r="F53" s="102">
        <f t="shared" si="9"/>
        <v>966.64007647139579</v>
      </c>
      <c r="G53" s="102">
        <f t="shared" si="9"/>
        <v>966.64007647139579</v>
      </c>
      <c r="H53" s="102">
        <f t="shared" si="9"/>
        <v>966.64007647139579</v>
      </c>
      <c r="I53" s="102">
        <f t="shared" si="9"/>
        <v>966.64007647139579</v>
      </c>
      <c r="J53" s="102">
        <f t="shared" si="9"/>
        <v>966.64007647139579</v>
      </c>
      <c r="K53" s="102">
        <f t="shared" si="9"/>
        <v>966.64007647139579</v>
      </c>
      <c r="L53" s="102">
        <f t="shared" si="9"/>
        <v>966.64007647139579</v>
      </c>
      <c r="M53" s="102">
        <f t="shared" si="9"/>
        <v>966.64007647139579</v>
      </c>
      <c r="N53" s="102">
        <f t="shared" si="9"/>
        <v>966.64007647139579</v>
      </c>
      <c r="O53" s="102">
        <f t="shared" si="9"/>
        <v>966.64007647139579</v>
      </c>
      <c r="P53" s="11"/>
      <c r="Q53" s="103">
        <f>SUM(D52:O53)</f>
        <v>11599.680917656753</v>
      </c>
      <c r="R53" s="77"/>
      <c r="S53" s="87"/>
      <c r="T53" s="77"/>
      <c r="U53" s="77"/>
      <c r="V53" s="77"/>
      <c r="W53" s="77"/>
      <c r="X53" s="77"/>
      <c r="Y53" s="77"/>
    </row>
    <row r="54" spans="1:25" ht="24.75" customHeight="1" x14ac:dyDescent="0.2">
      <c r="A54" s="280" t="s">
        <v>95</v>
      </c>
      <c r="B54" s="256"/>
      <c r="C54" s="257"/>
      <c r="D54" s="104">
        <f t="shared" ref="D54:O54" si="10">D38-D53</f>
        <v>-966.64007647139579</v>
      </c>
      <c r="E54" s="104">
        <f t="shared" si="10"/>
        <v>-966.64007647139579</v>
      </c>
      <c r="F54" s="104">
        <f t="shared" si="10"/>
        <v>-966.64007647139579</v>
      </c>
      <c r="G54" s="104">
        <f t="shared" si="10"/>
        <v>-966.64007647139579</v>
      </c>
      <c r="H54" s="104">
        <f t="shared" si="10"/>
        <v>-966.64007647139579</v>
      </c>
      <c r="I54" s="104">
        <f t="shared" si="10"/>
        <v>-966.64007647139579</v>
      </c>
      <c r="J54" s="104">
        <f t="shared" si="10"/>
        <v>-966.64007647139579</v>
      </c>
      <c r="K54" s="104">
        <f t="shared" si="10"/>
        <v>-966.64007647139579</v>
      </c>
      <c r="L54" s="104">
        <f t="shared" si="10"/>
        <v>-966.64007647139579</v>
      </c>
      <c r="M54" s="104">
        <f t="shared" si="10"/>
        <v>-966.64007647139579</v>
      </c>
      <c r="N54" s="104">
        <f t="shared" si="10"/>
        <v>-966.64007647139579</v>
      </c>
      <c r="O54" s="104">
        <f t="shared" si="10"/>
        <v>-966.64007647139579</v>
      </c>
      <c r="P54" s="11"/>
      <c r="Q54" s="98">
        <f>SUM(D54:O54)</f>
        <v>-11599.680917656753</v>
      </c>
      <c r="R54" s="77"/>
      <c r="S54" s="87"/>
      <c r="T54" s="77"/>
      <c r="U54" s="77"/>
      <c r="V54" s="77"/>
      <c r="W54" s="77"/>
      <c r="X54" s="77"/>
      <c r="Y54" s="77"/>
    </row>
    <row r="55" spans="1:25" ht="24.75" customHeight="1" x14ac:dyDescent="0.2">
      <c r="A55" s="282" t="s">
        <v>98</v>
      </c>
      <c r="B55" s="256"/>
      <c r="C55" s="257"/>
      <c r="D55" s="74">
        <f t="shared" ref="D55:O55" si="11">D33+D54</f>
        <v>5311.6265901952756</v>
      </c>
      <c r="E55" s="74">
        <f t="shared" si="11"/>
        <v>4344.9865137238794</v>
      </c>
      <c r="F55" s="74">
        <f t="shared" si="11"/>
        <v>3378.3464372524836</v>
      </c>
      <c r="G55" s="74">
        <f t="shared" si="11"/>
        <v>2411.7063607810878</v>
      </c>
      <c r="H55" s="74">
        <f t="shared" si="11"/>
        <v>1445.066284309692</v>
      </c>
      <c r="I55" s="74">
        <f t="shared" si="11"/>
        <v>478.42620783829625</v>
      </c>
      <c r="J55" s="74">
        <f t="shared" si="11"/>
        <v>-488.21386863309954</v>
      </c>
      <c r="K55" s="74">
        <f t="shared" si="11"/>
        <v>-1454.8539451044953</v>
      </c>
      <c r="L55" s="74">
        <f t="shared" si="11"/>
        <v>-2421.4940215758911</v>
      </c>
      <c r="M55" s="74">
        <f t="shared" si="11"/>
        <v>-3388.1340980472869</v>
      </c>
      <c r="N55" s="74">
        <f t="shared" si="11"/>
        <v>-4354.7741745186831</v>
      </c>
      <c r="O55" s="74">
        <f t="shared" si="11"/>
        <v>-5321.4142509900794</v>
      </c>
      <c r="P55" s="11"/>
      <c r="Q55" s="99"/>
      <c r="R55" s="77"/>
      <c r="S55" s="87"/>
      <c r="T55" s="77"/>
      <c r="U55" s="77"/>
      <c r="V55" s="77"/>
      <c r="W55" s="77"/>
      <c r="X55" s="77"/>
      <c r="Y55" s="77"/>
    </row>
    <row r="56" spans="1:25" ht="12.75" customHeight="1" x14ac:dyDescent="0.2"/>
    <row r="57" spans="1:25" ht="13.5" customHeight="1" x14ac:dyDescent="0.2"/>
    <row r="58" spans="1:25" ht="12.75" customHeight="1" x14ac:dyDescent="0.2"/>
    <row r="59" spans="1:25" ht="12.75" customHeight="1" x14ac:dyDescent="0.2"/>
    <row r="60" spans="1:25" ht="12.75" customHeight="1" x14ac:dyDescent="0.2"/>
    <row r="61" spans="1:25" ht="12.75" customHeight="1" x14ac:dyDescent="0.2"/>
    <row r="62" spans="1:25" ht="12.75" customHeight="1" x14ac:dyDescent="0.2"/>
    <row r="63" spans="1:25" ht="12.75" customHeight="1" x14ac:dyDescent="0.2"/>
    <row r="64" spans="1:25" ht="15.75" customHeight="1" x14ac:dyDescent="0.2"/>
    <row r="65" ht="16.5" customHeight="1" x14ac:dyDescent="0.2"/>
    <row r="66" ht="30.75" customHeight="1" x14ac:dyDescent="0.2"/>
    <row r="67" ht="27" customHeight="1" x14ac:dyDescent="0.2"/>
    <row r="68" ht="15.75" customHeight="1" x14ac:dyDescent="0.2"/>
    <row r="69" ht="15.75" customHeight="1" x14ac:dyDescent="0.2"/>
    <row r="70" ht="15.75" customHeight="1" x14ac:dyDescent="0.2"/>
    <row r="71" ht="24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27" customHeight="1" x14ac:dyDescent="0.2"/>
    <row r="77" ht="15.75" customHeight="1" x14ac:dyDescent="0.2"/>
    <row r="78" ht="15.75" customHeight="1" x14ac:dyDescent="0.2"/>
    <row r="79" ht="31.5" customHeight="1" x14ac:dyDescent="0.2"/>
    <row r="80" ht="44.2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56">
    <mergeCell ref="B25:C25"/>
    <mergeCell ref="B44:C44"/>
    <mergeCell ref="B45:C45"/>
    <mergeCell ref="B46:C46"/>
    <mergeCell ref="B47:C47"/>
    <mergeCell ref="B53:C53"/>
    <mergeCell ref="B49:C49"/>
    <mergeCell ref="B50:C50"/>
    <mergeCell ref="B51:C51"/>
    <mergeCell ref="B52:C52"/>
    <mergeCell ref="A54:C54"/>
    <mergeCell ref="A55:C55"/>
    <mergeCell ref="A29:C29"/>
    <mergeCell ref="A32:C32"/>
    <mergeCell ref="A33:C33"/>
    <mergeCell ref="A34:A38"/>
    <mergeCell ref="B34:C34"/>
    <mergeCell ref="B35:C35"/>
    <mergeCell ref="A39:A53"/>
    <mergeCell ref="B37:C37"/>
    <mergeCell ref="B38:C38"/>
    <mergeCell ref="B40:C40"/>
    <mergeCell ref="B41:C41"/>
    <mergeCell ref="B42:C42"/>
    <mergeCell ref="B43:C43"/>
    <mergeCell ref="B48:C48"/>
    <mergeCell ref="B23:C23"/>
    <mergeCell ref="B27:C27"/>
    <mergeCell ref="A28:C28"/>
    <mergeCell ref="B36:C36"/>
    <mergeCell ref="B39:C39"/>
    <mergeCell ref="B24:C24"/>
    <mergeCell ref="B26:C26"/>
    <mergeCell ref="A12:A27"/>
    <mergeCell ref="B12:C12"/>
    <mergeCell ref="B13:C13"/>
    <mergeCell ref="B14:C14"/>
    <mergeCell ref="B15:C15"/>
    <mergeCell ref="B18:C18"/>
    <mergeCell ref="B19:C19"/>
    <mergeCell ref="B20:C20"/>
    <mergeCell ref="B21:C21"/>
    <mergeCell ref="R6:S6"/>
    <mergeCell ref="A7:A11"/>
    <mergeCell ref="B7:C7"/>
    <mergeCell ref="B16:C16"/>
    <mergeCell ref="B17:C17"/>
    <mergeCell ref="B10:C10"/>
    <mergeCell ref="B11:C11"/>
    <mergeCell ref="B8:C8"/>
    <mergeCell ref="B9:C9"/>
    <mergeCell ref="A1:O3"/>
    <mergeCell ref="B4:O4"/>
    <mergeCell ref="A5:C5"/>
    <mergeCell ref="A6:C6"/>
    <mergeCell ref="B22:C22"/>
  </mergeCells>
  <conditionalFormatting sqref="I64:J64">
    <cfRule type="cellIs" dxfId="3" priority="4" operator="lessThan">
      <formula>0</formula>
    </cfRule>
  </conditionalFormatting>
  <conditionalFormatting sqref="I70:J70">
    <cfRule type="cellIs" dxfId="2" priority="2" operator="lessThan">
      <formula>0</formula>
    </cfRule>
  </conditionalFormatting>
  <conditionalFormatting sqref="I78:J79">
    <cfRule type="cellIs" dxfId="1" priority="3" operator="lessThan">
      <formula>0</formula>
    </cfRule>
  </conditionalFormatting>
  <conditionalFormatting sqref="I80:J80">
    <cfRule type="cellIs" dxfId="0" priority="1" operator="lessThan">
      <formula>0</formula>
    </cfRule>
  </conditionalFormatting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00"/>
  <sheetViews>
    <sheetView workbookViewId="0">
      <selection activeCell="B2" sqref="B2"/>
    </sheetView>
  </sheetViews>
  <sheetFormatPr baseColWidth="10" defaultColWidth="14.42578125" defaultRowHeight="15" customHeight="1" x14ac:dyDescent="0.2"/>
  <cols>
    <col min="1" max="2" width="10" customWidth="1"/>
    <col min="3" max="3" width="18.7109375" customWidth="1"/>
    <col min="4" max="4" width="9.28515625" customWidth="1"/>
    <col min="5" max="5" width="9" customWidth="1"/>
    <col min="6" max="6" width="11.42578125" customWidth="1"/>
    <col min="7" max="7" width="8.42578125" customWidth="1"/>
    <col min="8" max="9" width="8.5703125" customWidth="1"/>
    <col min="10" max="10" width="8.42578125" customWidth="1"/>
    <col min="11" max="11" width="9.42578125" customWidth="1"/>
    <col min="12" max="12" width="11.140625" customWidth="1"/>
    <col min="13" max="13" width="9" customWidth="1"/>
    <col min="14" max="14" width="11.28515625" customWidth="1"/>
    <col min="15" max="15" width="9.42578125" customWidth="1"/>
    <col min="16" max="16" width="10" customWidth="1"/>
    <col min="17" max="17" width="17.85546875" customWidth="1"/>
    <col min="18" max="18" width="10.5703125" customWidth="1"/>
    <col min="19" max="25" width="17.28515625" customWidth="1"/>
    <col min="26" max="26" width="8.7109375" customWidth="1"/>
  </cols>
  <sheetData>
    <row r="1" spans="1:25" ht="19.5" customHeight="1" x14ac:dyDescent="0.2">
      <c r="A1" s="105"/>
      <c r="B1" s="106"/>
      <c r="C1" s="107"/>
      <c r="D1" s="108"/>
      <c r="E1" s="108"/>
      <c r="F1" s="109"/>
      <c r="G1" s="109"/>
      <c r="H1" s="109"/>
      <c r="I1" s="109"/>
      <c r="J1" s="109"/>
      <c r="K1" s="109"/>
      <c r="L1" s="109"/>
      <c r="M1" s="109"/>
      <c r="N1" s="110"/>
      <c r="O1" s="109"/>
      <c r="Q1" s="3"/>
      <c r="R1" s="5"/>
      <c r="S1" s="3"/>
      <c r="T1" s="3"/>
      <c r="U1" s="3"/>
      <c r="V1" s="3"/>
      <c r="W1" s="3"/>
      <c r="X1" s="3"/>
      <c r="Y1" s="3"/>
    </row>
    <row r="2" spans="1:25" ht="19.5" customHeight="1" x14ac:dyDescent="0.2">
      <c r="A2" s="105"/>
      <c r="B2" s="106"/>
      <c r="C2" s="107"/>
      <c r="D2" s="108"/>
      <c r="E2" s="108"/>
      <c r="F2" s="109"/>
      <c r="G2" s="109"/>
      <c r="H2" s="109"/>
      <c r="I2" s="109"/>
      <c r="J2" s="109"/>
      <c r="K2" s="109"/>
      <c r="L2" s="109"/>
      <c r="M2" s="109"/>
      <c r="N2" s="109"/>
      <c r="O2" s="109"/>
      <c r="Q2" s="3"/>
      <c r="R2" s="5"/>
      <c r="S2" s="3"/>
      <c r="T2" s="3"/>
      <c r="U2" s="3"/>
      <c r="V2" s="3"/>
      <c r="W2" s="3"/>
      <c r="X2" s="3"/>
      <c r="Y2" s="3"/>
    </row>
    <row r="3" spans="1:25" ht="19.5" customHeight="1" x14ac:dyDescent="0.2">
      <c r="A3" s="105"/>
      <c r="B3" s="106"/>
      <c r="C3" s="107"/>
      <c r="D3" s="108"/>
      <c r="E3" s="108"/>
      <c r="F3" s="109"/>
      <c r="G3" s="109"/>
      <c r="H3" s="109"/>
      <c r="I3" s="109"/>
      <c r="J3" s="109"/>
      <c r="K3" s="109"/>
      <c r="L3" s="109"/>
      <c r="M3" s="109"/>
      <c r="N3" s="109"/>
      <c r="O3" s="109"/>
      <c r="Q3" s="3"/>
      <c r="R3" s="5"/>
      <c r="S3" s="3"/>
      <c r="T3" s="3"/>
      <c r="U3" s="3"/>
      <c r="V3" s="3"/>
      <c r="W3" s="3"/>
      <c r="X3" s="3"/>
      <c r="Y3" s="3"/>
    </row>
    <row r="4" spans="1:25" ht="19.5" customHeight="1" x14ac:dyDescent="0.2">
      <c r="A4" s="111" t="s">
        <v>99</v>
      </c>
      <c r="B4" s="106"/>
      <c r="C4" s="107"/>
      <c r="E4" s="108"/>
      <c r="F4" s="109"/>
      <c r="G4" s="109"/>
      <c r="H4" s="109"/>
      <c r="I4" s="109"/>
      <c r="J4" s="109"/>
      <c r="K4" s="109"/>
      <c r="L4" s="109"/>
      <c r="M4" s="109"/>
      <c r="N4" s="109"/>
      <c r="O4" s="109"/>
      <c r="Q4" s="3"/>
      <c r="R4" s="5"/>
      <c r="S4" s="3"/>
      <c r="T4" s="3"/>
      <c r="U4" s="3"/>
      <c r="V4" s="3"/>
      <c r="W4" s="3"/>
      <c r="X4" s="3"/>
      <c r="Y4" s="3"/>
    </row>
    <row r="5" spans="1:25" ht="10.5" customHeight="1" x14ac:dyDescent="0.2">
      <c r="F5" s="109"/>
      <c r="G5" s="109"/>
      <c r="H5" s="109"/>
      <c r="I5" s="109"/>
      <c r="J5" s="109"/>
      <c r="K5" s="109"/>
      <c r="L5" s="109"/>
      <c r="M5" s="109"/>
      <c r="N5" s="109"/>
      <c r="O5" s="109"/>
      <c r="Q5" s="3"/>
      <c r="R5" s="5"/>
      <c r="S5" s="3"/>
      <c r="T5" s="3"/>
      <c r="U5" s="3"/>
      <c r="V5" s="3"/>
      <c r="W5" s="3"/>
      <c r="X5" s="3"/>
      <c r="Y5" s="3"/>
    </row>
    <row r="6" spans="1:25" ht="23.25" customHeight="1" x14ac:dyDescent="0.2">
      <c r="A6" s="283" t="s">
        <v>100</v>
      </c>
      <c r="B6" s="284"/>
      <c r="C6" s="285"/>
      <c r="D6" s="80" t="s">
        <v>175</v>
      </c>
      <c r="E6" s="80" t="s">
        <v>176</v>
      </c>
      <c r="F6" s="112"/>
      <c r="G6" s="112"/>
      <c r="H6" s="112"/>
      <c r="I6" s="112"/>
      <c r="J6" s="112"/>
      <c r="K6" s="112"/>
      <c r="L6" s="112"/>
      <c r="M6" s="112"/>
      <c r="N6" s="112"/>
      <c r="O6" s="112"/>
      <c r="Q6" s="77"/>
      <c r="R6" s="78"/>
      <c r="S6" s="77"/>
      <c r="T6" s="77"/>
      <c r="U6" s="77"/>
      <c r="V6" s="77"/>
      <c r="W6" s="77"/>
      <c r="X6" s="77"/>
      <c r="Y6" s="77"/>
    </row>
    <row r="7" spans="1:25" ht="21" customHeight="1" x14ac:dyDescent="0.2">
      <c r="A7" s="277" t="s">
        <v>73</v>
      </c>
      <c r="B7" s="278" t="s">
        <v>74</v>
      </c>
      <c r="C7" s="237"/>
      <c r="D7" s="86">
        <f>'Previsión de Tesorería'!Q7</f>
        <v>63960</v>
      </c>
      <c r="E7" s="86">
        <f>'Previsión de Tesorería'!Q34</f>
        <v>0</v>
      </c>
      <c r="F7" s="113"/>
      <c r="G7" s="113"/>
      <c r="H7" s="113"/>
      <c r="I7" s="113"/>
      <c r="J7" s="113"/>
      <c r="K7" s="113"/>
      <c r="L7" s="113"/>
      <c r="M7" s="113"/>
      <c r="N7" s="113"/>
      <c r="O7" s="113"/>
      <c r="Q7" s="77"/>
      <c r="R7" s="87"/>
      <c r="S7" s="77"/>
      <c r="T7" s="77"/>
      <c r="U7" s="77"/>
      <c r="V7" s="77"/>
      <c r="W7" s="77"/>
      <c r="X7" s="77"/>
      <c r="Y7" s="77"/>
    </row>
    <row r="8" spans="1:25" ht="21" customHeight="1" x14ac:dyDescent="0.2">
      <c r="A8" s="269"/>
      <c r="B8" s="278" t="s">
        <v>75</v>
      </c>
      <c r="C8" s="237"/>
      <c r="D8" s="86">
        <f>'Previsión de Tesorería'!Q8</f>
        <v>0</v>
      </c>
      <c r="E8" s="86">
        <f>'Previsión de Tesorería'!Q35</f>
        <v>0</v>
      </c>
      <c r="F8" s="113"/>
      <c r="G8" s="113"/>
      <c r="H8" s="113"/>
      <c r="I8" s="113"/>
      <c r="J8" s="113"/>
      <c r="K8" s="113"/>
      <c r="L8" s="113"/>
      <c r="M8" s="113"/>
      <c r="N8" s="113"/>
      <c r="O8" s="113"/>
      <c r="Q8" s="77"/>
      <c r="R8" s="87"/>
      <c r="S8" s="77"/>
      <c r="T8" s="77"/>
      <c r="U8" s="77"/>
      <c r="V8" s="77"/>
      <c r="W8" s="77"/>
      <c r="X8" s="77"/>
      <c r="Y8" s="77"/>
    </row>
    <row r="9" spans="1:25" ht="20.25" customHeight="1" x14ac:dyDescent="0.2">
      <c r="A9" s="269"/>
      <c r="B9" s="278" t="s">
        <v>76</v>
      </c>
      <c r="C9" s="237"/>
      <c r="D9" s="86">
        <f>'Previsión de Tesorería'!Q9</f>
        <v>0</v>
      </c>
      <c r="E9" s="86">
        <f>'Previsión de Tesorería'!Q36</f>
        <v>0</v>
      </c>
      <c r="F9" s="113"/>
      <c r="G9" s="113"/>
      <c r="H9" s="113"/>
      <c r="I9" s="113"/>
      <c r="J9" s="113"/>
      <c r="K9" s="113"/>
      <c r="L9" s="113"/>
      <c r="M9" s="113"/>
      <c r="N9" s="113"/>
      <c r="O9" s="113"/>
      <c r="Q9" s="77"/>
      <c r="R9" s="87"/>
      <c r="S9" s="77"/>
      <c r="T9" s="77"/>
      <c r="U9" s="77"/>
      <c r="V9" s="77"/>
      <c r="W9" s="77"/>
      <c r="X9" s="77"/>
      <c r="Y9" s="77"/>
    </row>
    <row r="10" spans="1:25" ht="20.25" customHeight="1" x14ac:dyDescent="0.2">
      <c r="A10" s="269"/>
      <c r="B10" s="278" t="s">
        <v>77</v>
      </c>
      <c r="C10" s="237"/>
      <c r="D10" s="86">
        <f>'Previsión de Tesorería'!Q10</f>
        <v>8920.7999999999993</v>
      </c>
      <c r="E10" s="86">
        <f>'Previsión de Tesorería'!Q37</f>
        <v>0</v>
      </c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Q10" s="77"/>
      <c r="R10" s="87"/>
      <c r="S10" s="77"/>
      <c r="T10" s="77"/>
      <c r="U10" s="77"/>
      <c r="V10" s="77"/>
      <c r="W10" s="77"/>
      <c r="X10" s="77"/>
      <c r="Y10" s="77"/>
    </row>
    <row r="11" spans="1:25" ht="19.5" customHeight="1" x14ac:dyDescent="0.2">
      <c r="A11" s="246"/>
      <c r="B11" s="238" t="s">
        <v>78</v>
      </c>
      <c r="C11" s="237"/>
      <c r="D11" s="54">
        <f t="shared" ref="D11:E11" si="0">SUM(D7:D10)</f>
        <v>72880.800000000003</v>
      </c>
      <c r="E11" s="54">
        <f t="shared" si="0"/>
        <v>0</v>
      </c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Q11" s="91"/>
      <c r="R11" s="87"/>
      <c r="S11" s="77"/>
      <c r="T11" s="77"/>
      <c r="U11" s="77"/>
      <c r="V11" s="77"/>
      <c r="W11" s="77"/>
      <c r="X11" s="77"/>
      <c r="Y11" s="77"/>
    </row>
    <row r="12" spans="1:25" ht="21" customHeight="1" x14ac:dyDescent="0.2">
      <c r="A12" s="281" t="s">
        <v>79</v>
      </c>
      <c r="B12" s="274" t="s">
        <v>80</v>
      </c>
      <c r="C12" s="237"/>
      <c r="D12" s="86">
        <f>'Previsión de Tesorería'!Q12</f>
        <v>26115.599999999995</v>
      </c>
      <c r="E12" s="86">
        <f>'Previsión de Tesorería'!Q39</f>
        <v>0</v>
      </c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Q12" s="77"/>
      <c r="R12" s="87"/>
      <c r="S12" s="77"/>
      <c r="T12" s="77"/>
      <c r="U12" s="77"/>
      <c r="V12" s="77"/>
      <c r="W12" s="77"/>
      <c r="X12" s="77"/>
      <c r="Y12" s="77"/>
    </row>
    <row r="13" spans="1:25" ht="21" customHeight="1" x14ac:dyDescent="0.2">
      <c r="A13" s="249"/>
      <c r="B13" s="274" t="s">
        <v>81</v>
      </c>
      <c r="C13" s="237"/>
      <c r="D13" s="86">
        <f>'Previsión de Tesorería'!Q13</f>
        <v>26904</v>
      </c>
      <c r="E13" s="86">
        <f>'Previsión de Tesorería'!Q40</f>
        <v>0</v>
      </c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Q13" s="77"/>
      <c r="R13" s="87"/>
      <c r="S13" s="77"/>
      <c r="T13" s="77"/>
      <c r="U13" s="77"/>
      <c r="V13" s="77"/>
      <c r="W13" s="77"/>
      <c r="X13" s="77"/>
      <c r="Y13" s="77"/>
    </row>
    <row r="14" spans="1:25" ht="21" customHeight="1" x14ac:dyDescent="0.2">
      <c r="A14" s="249"/>
      <c r="B14" s="274" t="s">
        <v>82</v>
      </c>
      <c r="C14" s="237"/>
      <c r="D14" s="86">
        <f>'Previsión de Tesorería'!Q14</f>
        <v>0</v>
      </c>
      <c r="E14" s="86">
        <f>'Previsión de Tesorería'!Q41</f>
        <v>0</v>
      </c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Q14" s="77"/>
      <c r="R14" s="87"/>
      <c r="S14" s="77"/>
      <c r="T14" s="77"/>
      <c r="U14" s="77"/>
      <c r="V14" s="77"/>
      <c r="W14" s="77"/>
      <c r="X14" s="77"/>
      <c r="Y14" s="77"/>
    </row>
    <row r="15" spans="1:25" ht="21" customHeight="1" x14ac:dyDescent="0.2">
      <c r="A15" s="249"/>
      <c r="B15" s="274" t="s">
        <v>83</v>
      </c>
      <c r="C15" s="237"/>
      <c r="D15" s="86">
        <f>'Previsión de Tesorería'!Q15</f>
        <v>550</v>
      </c>
      <c r="E15" s="86">
        <f>'Previsión de Tesorería'!Q42</f>
        <v>0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  <c r="Q15" s="77"/>
      <c r="R15" s="87"/>
      <c r="S15" s="77"/>
      <c r="T15" s="77"/>
      <c r="U15" s="77"/>
      <c r="V15" s="77"/>
      <c r="W15" s="77"/>
      <c r="X15" s="77"/>
      <c r="Y15" s="77"/>
    </row>
    <row r="16" spans="1:25" ht="21" customHeight="1" x14ac:dyDescent="0.2">
      <c r="A16" s="249"/>
      <c r="B16" s="274" t="s">
        <v>84</v>
      </c>
      <c r="C16" s="237"/>
      <c r="D16" s="86">
        <f>'Previsión de Tesorería'!Q16</f>
        <v>8013.3333333333312</v>
      </c>
      <c r="E16" s="86">
        <f>'Previsión de Tesorería'!Q43</f>
        <v>0</v>
      </c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Q16" s="77"/>
      <c r="R16" s="87"/>
      <c r="S16" s="77"/>
      <c r="T16" s="77"/>
      <c r="U16" s="77"/>
      <c r="V16" s="77"/>
      <c r="W16" s="77"/>
      <c r="X16" s="77"/>
      <c r="Y16" s="77"/>
    </row>
    <row r="17" spans="1:25" ht="21" customHeight="1" x14ac:dyDescent="0.2">
      <c r="A17" s="249"/>
      <c r="B17" s="274" t="s">
        <v>85</v>
      </c>
      <c r="C17" s="237"/>
      <c r="D17" s="86">
        <f>'Previsión de Tesorería'!Q17</f>
        <v>960</v>
      </c>
      <c r="E17" s="86">
        <f>'Previsión de Tesorería'!Q44</f>
        <v>0</v>
      </c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Q17" s="77"/>
      <c r="R17" s="87"/>
      <c r="S17" s="77"/>
      <c r="T17" s="77"/>
      <c r="U17" s="77"/>
      <c r="V17" s="77"/>
      <c r="W17" s="77"/>
      <c r="X17" s="77"/>
      <c r="Y17" s="77"/>
    </row>
    <row r="18" spans="1:25" ht="21" customHeight="1" x14ac:dyDescent="0.2">
      <c r="A18" s="249"/>
      <c r="B18" s="274" t="s">
        <v>86</v>
      </c>
      <c r="C18" s="237"/>
      <c r="D18" s="86">
        <f>'Previsión de Tesorería'!Q18</f>
        <v>0</v>
      </c>
      <c r="E18" s="86">
        <f>'Previsión de Tesorería'!Q45</f>
        <v>0</v>
      </c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Q18" s="77"/>
      <c r="R18" s="87"/>
      <c r="S18" s="77"/>
      <c r="T18" s="77"/>
      <c r="U18" s="77"/>
      <c r="V18" s="77"/>
      <c r="W18" s="77"/>
      <c r="X18" s="77"/>
      <c r="Y18" s="77"/>
    </row>
    <row r="19" spans="1:25" ht="21" customHeight="1" x14ac:dyDescent="0.2">
      <c r="A19" s="249"/>
      <c r="B19" s="274" t="s">
        <v>87</v>
      </c>
      <c r="C19" s="237"/>
      <c r="D19" s="86">
        <f>'Previsión de Tesorería'!Q19</f>
        <v>0</v>
      </c>
      <c r="E19" s="86">
        <f>'Previsión de Tesorería'!Q46</f>
        <v>0</v>
      </c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Q19" s="77"/>
      <c r="R19" s="87"/>
      <c r="S19" s="77"/>
      <c r="T19" s="77"/>
      <c r="U19" s="77"/>
      <c r="V19" s="77"/>
      <c r="W19" s="77"/>
      <c r="X19" s="77"/>
      <c r="Y19" s="77"/>
    </row>
    <row r="20" spans="1:25" ht="21" customHeight="1" x14ac:dyDescent="0.2">
      <c r="A20" s="249"/>
      <c r="B20" s="274" t="s">
        <v>88</v>
      </c>
      <c r="C20" s="237"/>
      <c r="D20" s="86">
        <f>'Previsión de Tesorería'!Q20</f>
        <v>500.00000000000006</v>
      </c>
      <c r="E20" s="86">
        <f>'Previsión de Tesorería'!Q47</f>
        <v>0</v>
      </c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Q20" s="77"/>
      <c r="R20" s="87"/>
      <c r="S20" s="77"/>
      <c r="T20" s="77"/>
      <c r="U20" s="77"/>
      <c r="V20" s="77"/>
      <c r="W20" s="77"/>
      <c r="X20" s="77"/>
      <c r="Y20" s="77"/>
    </row>
    <row r="21" spans="1:25" ht="21" customHeight="1" x14ac:dyDescent="0.2">
      <c r="A21" s="249"/>
      <c r="B21" s="274" t="s">
        <v>89</v>
      </c>
      <c r="C21" s="237"/>
      <c r="D21" s="86">
        <f>'Previsión de Tesorería'!Q21</f>
        <v>2199.9999999999995</v>
      </c>
      <c r="E21" s="86">
        <f>'Previsión de Tesorería'!Q48</f>
        <v>0</v>
      </c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Q21" s="77"/>
      <c r="R21" s="87"/>
      <c r="S21" s="77"/>
      <c r="T21" s="77"/>
      <c r="U21" s="77"/>
      <c r="V21" s="77"/>
      <c r="W21" s="77"/>
      <c r="X21" s="77"/>
      <c r="Y21" s="77"/>
    </row>
    <row r="22" spans="1:25" ht="21" customHeight="1" x14ac:dyDescent="0.2">
      <c r="A22" s="249"/>
      <c r="B22" s="274" t="s">
        <v>90</v>
      </c>
      <c r="C22" s="237"/>
      <c r="D22" s="86">
        <f>'Previsión de Tesorería'!Q22</f>
        <v>2500</v>
      </c>
      <c r="E22" s="86">
        <f>'Previsión de Tesorería'!Q49</f>
        <v>0</v>
      </c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Q22" s="77"/>
      <c r="R22" s="87"/>
      <c r="S22" s="77"/>
      <c r="T22" s="77"/>
      <c r="U22" s="77"/>
      <c r="V22" s="77"/>
      <c r="W22" s="77"/>
      <c r="X22" s="77"/>
      <c r="Y22" s="77"/>
    </row>
    <row r="23" spans="1:25" ht="21" customHeight="1" x14ac:dyDescent="0.2">
      <c r="A23" s="249"/>
      <c r="B23" s="274" t="s">
        <v>91</v>
      </c>
      <c r="C23" s="237"/>
      <c r="D23" s="86">
        <f>'Previsión de Tesorería'!Q23</f>
        <v>639.59999999999991</v>
      </c>
      <c r="E23" s="86">
        <f>'Previsión de Tesorería'!Q50</f>
        <v>0</v>
      </c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Q23" s="77"/>
      <c r="R23" s="87"/>
      <c r="S23" s="77"/>
      <c r="T23" s="77"/>
      <c r="U23" s="77"/>
      <c r="V23" s="77"/>
      <c r="W23" s="77"/>
      <c r="X23" s="77"/>
      <c r="Y23" s="77"/>
    </row>
    <row r="24" spans="1:25" ht="21" customHeight="1" x14ac:dyDescent="0.2">
      <c r="A24" s="249"/>
      <c r="B24" s="274" t="s">
        <v>92</v>
      </c>
      <c r="C24" s="237"/>
      <c r="D24" s="92">
        <f>'Previsión de Tesorería'!Q24</f>
        <v>2000</v>
      </c>
      <c r="E24" s="92">
        <f>'Previsión de Tesorería'!Q51</f>
        <v>11599.680917656753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Q24" s="77"/>
      <c r="R24" s="87"/>
      <c r="S24" s="77"/>
      <c r="T24" s="77"/>
      <c r="U24" s="77"/>
      <c r="V24" s="77"/>
      <c r="W24" s="77"/>
      <c r="X24" s="77"/>
      <c r="Y24" s="77"/>
    </row>
    <row r="25" spans="1:25" ht="21" customHeight="1" x14ac:dyDescent="0.2">
      <c r="A25" s="249"/>
      <c r="B25" s="274" t="s">
        <v>93</v>
      </c>
      <c r="C25" s="237"/>
      <c r="D25" s="92">
        <f>'Previsión de Tesorería'!Q26</f>
        <v>2120.0000000000009</v>
      </c>
      <c r="E25" s="92">
        <f>'Previsión de Tesorería'!Q52</f>
        <v>0</v>
      </c>
      <c r="F25" s="78"/>
      <c r="G25" s="78"/>
      <c r="H25" s="78"/>
      <c r="I25" s="78"/>
      <c r="J25" s="78"/>
      <c r="K25" s="78"/>
      <c r="L25" s="78"/>
      <c r="M25" s="78"/>
      <c r="N25" s="78"/>
      <c r="O25" s="78"/>
      <c r="Q25" s="77"/>
      <c r="R25" s="87"/>
      <c r="S25" s="77"/>
      <c r="T25" s="77"/>
      <c r="U25" s="77"/>
      <c r="V25" s="77"/>
      <c r="W25" s="77"/>
      <c r="X25" s="77"/>
      <c r="Y25" s="77"/>
    </row>
    <row r="26" spans="1:25" ht="18.75" customHeight="1" x14ac:dyDescent="0.2">
      <c r="A26" s="250"/>
      <c r="B26" s="279" t="s">
        <v>94</v>
      </c>
      <c r="C26" s="237"/>
      <c r="D26" s="116">
        <f t="shared" ref="D26:E26" si="1">SUM(D12:D25)</f>
        <v>72502.533333333326</v>
      </c>
      <c r="E26" s="116">
        <f t="shared" si="1"/>
        <v>11599.680917656753</v>
      </c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Q26" s="91"/>
      <c r="R26" s="87"/>
      <c r="S26" s="77"/>
      <c r="T26" s="77"/>
      <c r="U26" s="77"/>
      <c r="V26" s="77"/>
      <c r="W26" s="77"/>
      <c r="X26" s="77"/>
      <c r="Y26" s="77"/>
    </row>
    <row r="27" spans="1:25" ht="21" customHeight="1" x14ac:dyDescent="0.2">
      <c r="A27" s="280" t="s">
        <v>95</v>
      </c>
      <c r="B27" s="256"/>
      <c r="C27" s="257"/>
      <c r="D27" s="96">
        <f t="shared" ref="D27:E27" si="2">D11-D26</f>
        <v>378.26666666667734</v>
      </c>
      <c r="E27" s="96">
        <f t="shared" si="2"/>
        <v>-11599.680917656753</v>
      </c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Q27" s="77"/>
      <c r="R27" s="78"/>
      <c r="S27" s="77"/>
      <c r="T27" s="77"/>
      <c r="U27" s="77"/>
      <c r="V27" s="77"/>
      <c r="W27" s="77"/>
      <c r="X27" s="77"/>
      <c r="Y27" s="77"/>
    </row>
    <row r="28" spans="1:25" ht="15.75" customHeight="1" x14ac:dyDescent="0.2"/>
    <row r="29" spans="1:25" ht="15.75" customHeight="1" x14ac:dyDescent="0.2"/>
    <row r="30" spans="1:25" ht="15.75" customHeight="1" x14ac:dyDescent="0.2"/>
    <row r="31" spans="1:25" ht="15.75" customHeight="1" x14ac:dyDescent="0.2"/>
    <row r="32" spans="1:2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4">
    <mergeCell ref="A27:C2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6:C6"/>
    <mergeCell ref="A7:A11"/>
    <mergeCell ref="B7:C7"/>
    <mergeCell ref="B8:C8"/>
    <mergeCell ref="B9:C9"/>
    <mergeCell ref="B10:C10"/>
    <mergeCell ref="A12:A26"/>
  </mergeCells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000"/>
  <sheetViews>
    <sheetView workbookViewId="0">
      <selection activeCell="B4" sqref="B4"/>
    </sheetView>
  </sheetViews>
  <sheetFormatPr baseColWidth="10" defaultColWidth="14.42578125" defaultRowHeight="15" customHeight="1" x14ac:dyDescent="0.2"/>
  <cols>
    <col min="1" max="1" width="6.5703125" customWidth="1"/>
    <col min="2" max="2" width="69.42578125" customWidth="1"/>
    <col min="3" max="3" width="8.5703125" customWidth="1"/>
    <col min="4" max="4" width="10.28515625" customWidth="1"/>
    <col min="5" max="5" width="9" customWidth="1"/>
    <col min="6" max="6" width="9.42578125" customWidth="1"/>
    <col min="7" max="7" width="7.5703125" customWidth="1"/>
    <col min="8" max="8" width="22.85546875" customWidth="1"/>
    <col min="9" max="9" width="10.85546875" customWidth="1"/>
    <col min="10" max="10" width="17.28515625" hidden="1" customWidth="1"/>
    <col min="11" max="11" width="10.7109375" customWidth="1"/>
    <col min="12" max="12" width="17.28515625" hidden="1" customWidth="1"/>
    <col min="13" max="31" width="17.28515625" customWidth="1"/>
  </cols>
  <sheetData>
    <row r="1" spans="1:31" ht="12.75" customHeight="1" x14ac:dyDescent="0.2">
      <c r="A1" s="117"/>
      <c r="B1" s="117"/>
      <c r="C1" s="117"/>
      <c r="D1" s="117"/>
      <c r="E1" s="118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</row>
    <row r="2" spans="1:31" ht="12.75" customHeight="1" x14ac:dyDescent="0.2">
      <c r="A2" s="117"/>
      <c r="B2" s="117"/>
      <c r="C2" s="117"/>
      <c r="D2" s="117"/>
      <c r="E2" s="118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</row>
    <row r="3" spans="1:31" ht="11.25" customHeight="1" x14ac:dyDescent="0.2">
      <c r="A3" s="117"/>
      <c r="B3" s="117"/>
      <c r="C3" s="117"/>
      <c r="D3" s="117"/>
      <c r="E3" s="118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</row>
    <row r="4" spans="1:31" ht="32.25" customHeight="1" x14ac:dyDescent="0.2">
      <c r="A4" s="117"/>
      <c r="C4" s="286" t="s">
        <v>101</v>
      </c>
      <c r="D4" s="257"/>
      <c r="E4" s="287" t="s">
        <v>101</v>
      </c>
      <c r="F4" s="257"/>
      <c r="G4" s="117"/>
      <c r="I4" s="288">
        <v>1</v>
      </c>
      <c r="J4" s="289"/>
      <c r="K4" s="290">
        <v>2</v>
      </c>
      <c r="L4" s="289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</row>
    <row r="5" spans="1:31" ht="18.75" customHeight="1" x14ac:dyDescent="0.2">
      <c r="A5" s="119"/>
      <c r="B5" s="120" t="s">
        <v>99</v>
      </c>
      <c r="C5" s="291">
        <v>1</v>
      </c>
      <c r="D5" s="289"/>
      <c r="E5" s="292">
        <v>2</v>
      </c>
      <c r="F5" s="289"/>
      <c r="G5" s="117"/>
      <c r="H5" s="121" t="s">
        <v>102</v>
      </c>
      <c r="I5" s="293">
        <f>C8+C9+C10</f>
        <v>63960</v>
      </c>
      <c r="J5" s="289"/>
      <c r="K5" s="122">
        <f>E8+E9+E10</f>
        <v>0</v>
      </c>
      <c r="L5" s="123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</row>
    <row r="6" spans="1:31" ht="17.25" customHeight="1" x14ac:dyDescent="0.2">
      <c r="A6" s="117"/>
      <c r="B6" s="124" t="s">
        <v>38</v>
      </c>
      <c r="C6" s="125" t="s">
        <v>103</v>
      </c>
      <c r="D6" s="126" t="s">
        <v>104</v>
      </c>
      <c r="E6" s="127" t="s">
        <v>103</v>
      </c>
      <c r="F6" s="126" t="s">
        <v>104</v>
      </c>
      <c r="G6" s="117"/>
      <c r="H6" s="128" t="s">
        <v>105</v>
      </c>
      <c r="I6" s="296">
        <f>C17+C20+C32-C11</f>
        <v>41381.4</v>
      </c>
      <c r="J6" s="289"/>
      <c r="K6" s="296">
        <f>E17+E20+E32</f>
        <v>2941.666666666667</v>
      </c>
      <c r="L6" s="289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</row>
    <row r="7" spans="1:31" ht="15" customHeight="1" x14ac:dyDescent="0.2">
      <c r="A7" s="297" t="s">
        <v>106</v>
      </c>
      <c r="B7" s="129" t="s">
        <v>107</v>
      </c>
      <c r="C7" s="130">
        <f>SUM(C8:C12)</f>
        <v>69907.199999999997</v>
      </c>
      <c r="D7" s="131">
        <v>100</v>
      </c>
      <c r="E7" s="130">
        <f>SUM(E8:E12)</f>
        <v>0</v>
      </c>
      <c r="F7" s="131">
        <v>100</v>
      </c>
      <c r="G7" s="117"/>
      <c r="H7" s="128" t="s">
        <v>108</v>
      </c>
      <c r="I7" s="296">
        <f>C14+C37+C42</f>
        <v>17008.199999999997</v>
      </c>
      <c r="J7" s="289"/>
      <c r="K7" s="296">
        <f>E14+E37+E42</f>
        <v>1183.0914115513974</v>
      </c>
      <c r="L7" s="289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</row>
    <row r="8" spans="1:31" ht="15" customHeight="1" x14ac:dyDescent="0.2">
      <c r="A8" s="298"/>
      <c r="B8" s="132" t="s">
        <v>109</v>
      </c>
      <c r="C8" s="115">
        <f>'Acumulado Tesorería 2 años'!D7</f>
        <v>63960</v>
      </c>
      <c r="D8" s="133">
        <f t="shared" ref="D8:D43" si="0">C8/$C$7*100</f>
        <v>91.492721779730843</v>
      </c>
      <c r="E8" s="115">
        <f>'Acumulado Tesorería 2 años'!E7</f>
        <v>0</v>
      </c>
      <c r="F8" s="133" t="e">
        <f t="shared" ref="F8:F43" si="1">E8/$E$7*100</f>
        <v>#DIV/0!</v>
      </c>
      <c r="G8" s="117"/>
      <c r="H8" s="134" t="s">
        <v>110</v>
      </c>
      <c r="I8" s="300">
        <f>I6/(1-(I7/I5))</f>
        <v>56371.733224285323</v>
      </c>
      <c r="J8" s="289"/>
      <c r="K8" s="300" t="e">
        <f>K6/(1-(K7/K5))</f>
        <v>#DIV/0!</v>
      </c>
      <c r="L8" s="289"/>
      <c r="M8" s="135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</row>
    <row r="9" spans="1:31" ht="15" customHeight="1" x14ac:dyDescent="0.2">
      <c r="A9" s="298"/>
      <c r="B9" s="132" t="s">
        <v>75</v>
      </c>
      <c r="C9" s="136">
        <f>'Acumulado Tesorería 2 años'!D8</f>
        <v>0</v>
      </c>
      <c r="D9" s="133">
        <f t="shared" si="0"/>
        <v>0</v>
      </c>
      <c r="E9" s="136">
        <f>'Acumulado Tesorería 2 años'!E8</f>
        <v>0</v>
      </c>
      <c r="F9" s="133" t="e">
        <f t="shared" si="1"/>
        <v>#DIV/0!</v>
      </c>
      <c r="G9" s="117"/>
      <c r="H9" s="137" t="s">
        <v>111</v>
      </c>
      <c r="I9" s="301">
        <f>(I5-I8)*(1-(I7/I5))</f>
        <v>5570.4000000000069</v>
      </c>
      <c r="J9" s="289"/>
      <c r="K9" s="301" t="e">
        <f>(K5-K8)*(1-(K7/K5))</f>
        <v>#DIV/0!</v>
      </c>
      <c r="L9" s="289"/>
      <c r="M9" s="135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</row>
    <row r="10" spans="1:31" ht="15" customHeight="1" x14ac:dyDescent="0.2">
      <c r="A10" s="298"/>
      <c r="B10" s="132" t="s">
        <v>76</v>
      </c>
      <c r="C10" s="136">
        <f>'Acumulado Tesorería 2 años'!D9</f>
        <v>0</v>
      </c>
      <c r="D10" s="133">
        <f t="shared" si="0"/>
        <v>0</v>
      </c>
      <c r="E10" s="136">
        <f>'Acumulado Tesorería 2 años'!E9</f>
        <v>0</v>
      </c>
      <c r="F10" s="133" t="e">
        <f t="shared" si="1"/>
        <v>#DIV/0!</v>
      </c>
      <c r="G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</row>
    <row r="11" spans="1:31" ht="15" customHeight="1" x14ac:dyDescent="0.2">
      <c r="A11" s="298"/>
      <c r="B11" s="132" t="s">
        <v>112</v>
      </c>
      <c r="C11" s="136">
        <v>5947.2</v>
      </c>
      <c r="D11" s="133">
        <f t="shared" si="0"/>
        <v>8.507278220269157</v>
      </c>
      <c r="E11" s="136">
        <f>'Acumulado Tesorería 2 años'!E10</f>
        <v>0</v>
      </c>
      <c r="F11" s="133" t="e">
        <f t="shared" si="1"/>
        <v>#DIV/0!</v>
      </c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</row>
    <row r="12" spans="1:31" ht="15" customHeight="1" x14ac:dyDescent="0.2">
      <c r="A12" s="299"/>
      <c r="B12" s="132" t="s">
        <v>113</v>
      </c>
      <c r="C12" s="10">
        <v>0</v>
      </c>
      <c r="D12" s="133">
        <f t="shared" si="0"/>
        <v>0</v>
      </c>
      <c r="E12" s="10">
        <v>0</v>
      </c>
      <c r="F12" s="133" t="e">
        <f t="shared" si="1"/>
        <v>#DIV/0!</v>
      </c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</row>
    <row r="13" spans="1:31" ht="15" customHeight="1" x14ac:dyDescent="0.2">
      <c r="A13" s="294" t="s">
        <v>114</v>
      </c>
      <c r="B13" s="68" t="s">
        <v>115</v>
      </c>
      <c r="C13" s="138">
        <f>C14+C17+C20</f>
        <v>60002.533333333326</v>
      </c>
      <c r="D13" s="139">
        <f t="shared" si="0"/>
        <v>85.831693063566178</v>
      </c>
      <c r="E13" s="138">
        <f>E14+E17+E20</f>
        <v>0</v>
      </c>
      <c r="F13" s="139" t="e">
        <f t="shared" si="1"/>
        <v>#DIV/0!</v>
      </c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</row>
    <row r="14" spans="1:31" ht="15" customHeight="1" x14ac:dyDescent="0.2">
      <c r="A14" s="261"/>
      <c r="B14" s="140" t="s">
        <v>116</v>
      </c>
      <c r="C14" s="141">
        <f>C15+C16</f>
        <v>15615.599999999995</v>
      </c>
      <c r="D14" s="142">
        <f t="shared" si="0"/>
        <v>22.337613293051355</v>
      </c>
      <c r="E14" s="141">
        <f>E15+E16</f>
        <v>0</v>
      </c>
      <c r="F14" s="142" t="e">
        <f t="shared" si="1"/>
        <v>#DIV/0!</v>
      </c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</row>
    <row r="15" spans="1:31" ht="15" customHeight="1" x14ac:dyDescent="0.2">
      <c r="A15" s="261"/>
      <c r="B15" s="143" t="s">
        <v>117</v>
      </c>
      <c r="C15" s="136">
        <f>'Acumulado Tesorería 2 años'!D12-10500</f>
        <v>15615.599999999995</v>
      </c>
      <c r="D15" s="144">
        <f t="shared" si="0"/>
        <v>22.337613293051355</v>
      </c>
      <c r="E15" s="136">
        <f>'Acumulado Tesorería 2 años'!E12</f>
        <v>0</v>
      </c>
      <c r="F15" s="133" t="e">
        <f t="shared" si="1"/>
        <v>#DIV/0!</v>
      </c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</row>
    <row r="16" spans="1:31" ht="15" customHeight="1" x14ac:dyDescent="0.2">
      <c r="A16" s="261"/>
      <c r="B16" s="143" t="s">
        <v>118</v>
      </c>
      <c r="C16" s="136"/>
      <c r="D16" s="144">
        <f t="shared" si="0"/>
        <v>0</v>
      </c>
      <c r="E16" s="136"/>
      <c r="F16" s="133" t="e">
        <f t="shared" si="1"/>
        <v>#DIV/0!</v>
      </c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</row>
    <row r="17" spans="1:31" ht="15" customHeight="1" x14ac:dyDescent="0.2">
      <c r="A17" s="261"/>
      <c r="B17" s="140" t="s">
        <v>119</v>
      </c>
      <c r="C17" s="141">
        <f>C18+C19</f>
        <v>26904</v>
      </c>
      <c r="D17" s="142">
        <f t="shared" si="0"/>
        <v>38.485306234550947</v>
      </c>
      <c r="E17" s="141">
        <f>E18+E19</f>
        <v>0</v>
      </c>
      <c r="F17" s="142" t="e">
        <f t="shared" si="1"/>
        <v>#DIV/0!</v>
      </c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</row>
    <row r="18" spans="1:31" ht="15" customHeight="1" x14ac:dyDescent="0.2">
      <c r="A18" s="261"/>
      <c r="B18" s="143" t="s">
        <v>120</v>
      </c>
      <c r="C18" s="136">
        <f>'Acumulado Tesorería 2 años'!D13</f>
        <v>26904</v>
      </c>
      <c r="D18" s="144">
        <f t="shared" si="0"/>
        <v>38.485306234550947</v>
      </c>
      <c r="E18" s="136">
        <f>'Acumulado Tesorería 2 años'!E13</f>
        <v>0</v>
      </c>
      <c r="F18" s="133" t="e">
        <f t="shared" si="1"/>
        <v>#DIV/0!</v>
      </c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</row>
    <row r="19" spans="1:31" ht="15" customHeight="1" x14ac:dyDescent="0.2">
      <c r="A19" s="261"/>
      <c r="B19" s="143" t="s">
        <v>82</v>
      </c>
      <c r="C19" s="136">
        <f>'Acumulado Tesorería 2 años'!D14</f>
        <v>0</v>
      </c>
      <c r="D19" s="144">
        <f t="shared" si="0"/>
        <v>0</v>
      </c>
      <c r="E19" s="136">
        <f>'Acumulado Tesorería 2 años'!E14</f>
        <v>0</v>
      </c>
      <c r="F19" s="133" t="e">
        <f t="shared" si="1"/>
        <v>#DIV/0!</v>
      </c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</row>
    <row r="20" spans="1:31" ht="15" customHeight="1" x14ac:dyDescent="0.2">
      <c r="A20" s="261"/>
      <c r="B20" s="140" t="s">
        <v>121</v>
      </c>
      <c r="C20" s="141">
        <f>SUM(C21:C30)</f>
        <v>17482.933333333334</v>
      </c>
      <c r="D20" s="142">
        <f t="shared" si="0"/>
        <v>25.008773535963869</v>
      </c>
      <c r="E20" s="141">
        <f>SUM(E21:E30)</f>
        <v>0</v>
      </c>
      <c r="F20" s="142" t="e">
        <f t="shared" si="1"/>
        <v>#DIV/0!</v>
      </c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</row>
    <row r="21" spans="1:31" ht="15" customHeight="1" x14ac:dyDescent="0.2">
      <c r="A21" s="261"/>
      <c r="B21" s="143" t="s">
        <v>122</v>
      </c>
      <c r="C21" s="136">
        <f>'Acumulado Tesorería 2 años'!D16</f>
        <v>8013.3333333333312</v>
      </c>
      <c r="D21" s="144">
        <f t="shared" si="0"/>
        <v>11.462815465836611</v>
      </c>
      <c r="E21" s="136">
        <f>'Previsión de Tesorería'!S46</f>
        <v>0</v>
      </c>
      <c r="F21" s="133" t="e">
        <f t="shared" si="1"/>
        <v>#DIV/0!</v>
      </c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</row>
    <row r="22" spans="1:31" ht="15" customHeight="1" x14ac:dyDescent="0.2">
      <c r="A22" s="261"/>
      <c r="B22" s="143" t="s">
        <v>123</v>
      </c>
      <c r="C22" s="136">
        <f>'Previsión de Tesorería'!Q20</f>
        <v>500.00000000000006</v>
      </c>
      <c r="D22" s="144">
        <f t="shared" si="0"/>
        <v>0.71523391009795856</v>
      </c>
      <c r="E22" s="136">
        <f>'Acumulado Tesorería 2 años'!E16</f>
        <v>0</v>
      </c>
      <c r="F22" s="133" t="e">
        <f t="shared" si="1"/>
        <v>#DIV/0!</v>
      </c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</row>
    <row r="23" spans="1:31" ht="15" customHeight="1" x14ac:dyDescent="0.2">
      <c r="A23" s="261"/>
      <c r="B23" s="145" t="s">
        <v>124</v>
      </c>
      <c r="C23" s="136">
        <f>'Acumulado Tesorería 2 años'!D21</f>
        <v>2199.9999999999995</v>
      </c>
      <c r="D23" s="144">
        <f t="shared" si="0"/>
        <v>3.1470292044310164</v>
      </c>
      <c r="E23" s="136">
        <f>'Acumulado Tesorería 2 años'!E21</f>
        <v>0</v>
      </c>
      <c r="F23" s="133" t="e">
        <f t="shared" si="1"/>
        <v>#DIV/0!</v>
      </c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</row>
    <row r="24" spans="1:31" ht="15" customHeight="1" x14ac:dyDescent="0.2">
      <c r="A24" s="261"/>
      <c r="B24" s="143" t="s">
        <v>125</v>
      </c>
      <c r="C24" s="136">
        <f>'Acumulado Tesorería 2 años'!D23</f>
        <v>639.59999999999991</v>
      </c>
      <c r="D24" s="144">
        <f t="shared" si="0"/>
        <v>0.91492721779730846</v>
      </c>
      <c r="E24" s="136">
        <f>'Acumulado Tesorería 2 años'!E23</f>
        <v>0</v>
      </c>
      <c r="F24" s="133" t="e">
        <f t="shared" si="1"/>
        <v>#DIV/0!</v>
      </c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</row>
    <row r="25" spans="1:31" ht="15" customHeight="1" x14ac:dyDescent="0.2">
      <c r="A25" s="261"/>
      <c r="B25" s="143" t="s">
        <v>126</v>
      </c>
      <c r="C25" s="136">
        <f>'Acumulado Tesorería 2 años'!D22</f>
        <v>2500</v>
      </c>
      <c r="D25" s="144">
        <f t="shared" si="0"/>
        <v>3.5761695504897926</v>
      </c>
      <c r="E25" s="136">
        <f>'Acumulado Tesorería 2 años'!E22</f>
        <v>0</v>
      </c>
      <c r="F25" s="133" t="e">
        <f t="shared" si="1"/>
        <v>#DIV/0!</v>
      </c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</row>
    <row r="26" spans="1:31" ht="15" customHeight="1" x14ac:dyDescent="0.2">
      <c r="A26" s="261"/>
      <c r="B26" s="145" t="s">
        <v>127</v>
      </c>
      <c r="C26" s="136">
        <f>'Acumulado Tesorería 2 años'!D15</f>
        <v>550</v>
      </c>
      <c r="D26" s="144">
        <f t="shared" si="0"/>
        <v>0.78675730110775421</v>
      </c>
      <c r="E26" s="136">
        <f>'Acumulado Tesorería 2 años'!E15</f>
        <v>0</v>
      </c>
      <c r="F26" s="133" t="e">
        <f t="shared" si="1"/>
        <v>#DIV/0!</v>
      </c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</row>
    <row r="27" spans="1:31" ht="15" customHeight="1" x14ac:dyDescent="0.2">
      <c r="A27" s="261"/>
      <c r="B27" s="143" t="s">
        <v>128</v>
      </c>
      <c r="C27" s="136">
        <f>'Acumulado Tesorería 2 años'!D17</f>
        <v>960</v>
      </c>
      <c r="D27" s="144">
        <f t="shared" si="0"/>
        <v>1.3732491073880801</v>
      </c>
      <c r="E27" s="136">
        <f>'Acumulado Tesorería 2 años'!E17</f>
        <v>0</v>
      </c>
      <c r="F27" s="133" t="e">
        <f t="shared" si="1"/>
        <v>#DIV/0!</v>
      </c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ht="15" customHeight="1" x14ac:dyDescent="0.2">
      <c r="A28" s="261"/>
      <c r="B28" s="143" t="s">
        <v>129</v>
      </c>
      <c r="C28" s="136">
        <f>'Previsión de Tesorería'!S18</f>
        <v>0</v>
      </c>
      <c r="D28" s="144">
        <f t="shared" si="0"/>
        <v>0</v>
      </c>
      <c r="E28" s="136">
        <f>'Previsión de Tesorería'!S48</f>
        <v>0</v>
      </c>
      <c r="F28" s="133" t="e">
        <f t="shared" si="1"/>
        <v>#DIV/0!</v>
      </c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</row>
    <row r="29" spans="1:31" ht="15" customHeight="1" x14ac:dyDescent="0.2">
      <c r="A29" s="261"/>
      <c r="B29" s="143" t="s">
        <v>130</v>
      </c>
      <c r="C29" s="136">
        <f>'Acumulado Tesorería 2 años'!D25</f>
        <v>2120.0000000000009</v>
      </c>
      <c r="D29" s="144">
        <f t="shared" si="0"/>
        <v>3.0325917788153451</v>
      </c>
      <c r="E29" s="136">
        <f>'Acumulado Tesorería 2 años'!E25</f>
        <v>0</v>
      </c>
      <c r="F29" s="133" t="e">
        <f t="shared" si="1"/>
        <v>#DIV/0!</v>
      </c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</row>
    <row r="30" spans="1:31" ht="15" customHeight="1" x14ac:dyDescent="0.2">
      <c r="A30" s="261"/>
      <c r="B30" s="143" t="s">
        <v>131</v>
      </c>
      <c r="C30" s="136">
        <f>'Acumulado Tesorería 2 años'!D19</f>
        <v>0</v>
      </c>
      <c r="D30" s="144">
        <f t="shared" si="0"/>
        <v>0</v>
      </c>
      <c r="E30" s="136">
        <f>'Acumulado Tesorería 2 años'!E19</f>
        <v>0</v>
      </c>
      <c r="F30" s="133" t="e">
        <f t="shared" si="1"/>
        <v>#DIV/0!</v>
      </c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</row>
    <row r="31" spans="1:31" ht="27.75" customHeight="1" x14ac:dyDescent="0.2">
      <c r="A31" s="263"/>
      <c r="B31" s="146" t="s">
        <v>132</v>
      </c>
      <c r="C31" s="147">
        <f>C7-C13</f>
        <v>9904.6666666666715</v>
      </c>
      <c r="D31" s="148">
        <f t="shared" si="0"/>
        <v>14.168306936433833</v>
      </c>
      <c r="E31" s="147">
        <f>E7-E13</f>
        <v>0</v>
      </c>
      <c r="F31" s="148" t="e">
        <f t="shared" si="1"/>
        <v>#DIV/0!</v>
      </c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</row>
    <row r="32" spans="1:31" ht="15" customHeight="1" x14ac:dyDescent="0.2">
      <c r="A32" s="295" t="s">
        <v>133</v>
      </c>
      <c r="B32" s="140" t="s">
        <v>134</v>
      </c>
      <c r="C32" s="141">
        <f>C33+C34</f>
        <v>2941.666666666667</v>
      </c>
      <c r="D32" s="142">
        <f t="shared" si="0"/>
        <v>4.207959504409656</v>
      </c>
      <c r="E32" s="141">
        <f>E33+E34</f>
        <v>2941.666666666667</v>
      </c>
      <c r="F32" s="142" t="e">
        <f t="shared" si="1"/>
        <v>#DIV/0!</v>
      </c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</row>
    <row r="33" spans="1:31" ht="15" customHeight="1" x14ac:dyDescent="0.2">
      <c r="A33" s="253"/>
      <c r="B33" s="143" t="s">
        <v>135</v>
      </c>
      <c r="C33" s="149">
        <f>'Inversión y Financiación'!F57</f>
        <v>433.33333333333331</v>
      </c>
      <c r="D33" s="144">
        <f t="shared" si="0"/>
        <v>0.61986938875156394</v>
      </c>
      <c r="E33" s="149">
        <f>'Inversión y Financiación'!F57</f>
        <v>433.33333333333331</v>
      </c>
      <c r="F33" s="144" t="e">
        <f t="shared" si="1"/>
        <v>#DIV/0!</v>
      </c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</row>
    <row r="34" spans="1:31" ht="15" customHeight="1" x14ac:dyDescent="0.2">
      <c r="A34" s="253"/>
      <c r="B34" s="143" t="s">
        <v>136</v>
      </c>
      <c r="C34" s="149">
        <f>'Inversión y Financiación'!F50</f>
        <v>2508.3333333333335</v>
      </c>
      <c r="D34" s="144">
        <f t="shared" si="0"/>
        <v>3.5880901156580922</v>
      </c>
      <c r="E34" s="149">
        <f>'Inversión y Financiación'!F50</f>
        <v>2508.3333333333335</v>
      </c>
      <c r="F34" s="144" t="e">
        <f t="shared" si="1"/>
        <v>#DIV/0!</v>
      </c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</row>
    <row r="35" spans="1:31" ht="15" customHeight="1" x14ac:dyDescent="0.2">
      <c r="A35" s="253"/>
      <c r="B35" s="150" t="s">
        <v>137</v>
      </c>
      <c r="C35" s="151">
        <f>C31-C32</f>
        <v>6963.0000000000045</v>
      </c>
      <c r="D35" s="152">
        <f t="shared" si="0"/>
        <v>9.9603474320241769</v>
      </c>
      <c r="E35" s="151">
        <f>E31-E32</f>
        <v>-2941.666666666667</v>
      </c>
      <c r="F35" s="152" t="e">
        <f t="shared" si="1"/>
        <v>#DIV/0!</v>
      </c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</row>
    <row r="36" spans="1:31" ht="15" customHeight="1" x14ac:dyDescent="0.2">
      <c r="A36" s="253"/>
      <c r="B36" s="145" t="s">
        <v>138</v>
      </c>
      <c r="C36" s="149">
        <v>0</v>
      </c>
      <c r="D36" s="144">
        <f t="shared" si="0"/>
        <v>0</v>
      </c>
      <c r="E36" s="149">
        <v>0</v>
      </c>
      <c r="F36" s="144" t="e">
        <f t="shared" si="1"/>
        <v>#DIV/0!</v>
      </c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</row>
    <row r="37" spans="1:31" ht="15" customHeight="1" x14ac:dyDescent="0.2">
      <c r="A37" s="253"/>
      <c r="B37" s="143" t="s">
        <v>139</v>
      </c>
      <c r="C37" s="149">
        <v>0</v>
      </c>
      <c r="D37" s="144">
        <f t="shared" si="0"/>
        <v>0</v>
      </c>
      <c r="E37" s="149">
        <f>'Resumen Operac. Préstamos'!L10</f>
        <v>2214.2809311059136</v>
      </c>
      <c r="F37" s="144" t="e">
        <f t="shared" si="1"/>
        <v>#DIV/0!</v>
      </c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</row>
    <row r="38" spans="1:31" ht="15" customHeight="1" x14ac:dyDescent="0.2">
      <c r="A38" s="253"/>
      <c r="B38" s="150" t="s">
        <v>140</v>
      </c>
      <c r="C38" s="151">
        <f>C35+C36-C37</f>
        <v>6963.0000000000045</v>
      </c>
      <c r="D38" s="152">
        <f t="shared" si="0"/>
        <v>9.9603474320241769</v>
      </c>
      <c r="E38" s="151">
        <f>E35+E36-E37</f>
        <v>-5155.9475977725806</v>
      </c>
      <c r="F38" s="152" t="e">
        <f t="shared" si="1"/>
        <v>#DIV/0!</v>
      </c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</row>
    <row r="39" spans="1:31" ht="15" customHeight="1" x14ac:dyDescent="0.2">
      <c r="A39" s="253"/>
      <c r="B39" s="145" t="s">
        <v>141</v>
      </c>
      <c r="C39" s="149">
        <v>0</v>
      </c>
      <c r="D39" s="144">
        <f t="shared" si="0"/>
        <v>0</v>
      </c>
      <c r="E39" s="149">
        <v>0</v>
      </c>
      <c r="F39" s="133" t="e">
        <f t="shared" si="1"/>
        <v>#DIV/0!</v>
      </c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</row>
    <row r="40" spans="1:31" ht="15" customHeight="1" x14ac:dyDescent="0.2">
      <c r="A40" s="253"/>
      <c r="B40" s="145" t="s">
        <v>142</v>
      </c>
      <c r="C40" s="149">
        <v>0</v>
      </c>
      <c r="D40" s="144">
        <f t="shared" si="0"/>
        <v>0</v>
      </c>
      <c r="E40" s="149">
        <v>0</v>
      </c>
      <c r="F40" s="133" t="e">
        <f t="shared" si="1"/>
        <v>#DIV/0!</v>
      </c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</row>
    <row r="41" spans="1:31" ht="15" customHeight="1" x14ac:dyDescent="0.2">
      <c r="A41" s="253"/>
      <c r="B41" s="150" t="s">
        <v>143</v>
      </c>
      <c r="C41" s="151">
        <f>C38+C39-C40</f>
        <v>6963.0000000000045</v>
      </c>
      <c r="D41" s="152">
        <f t="shared" si="0"/>
        <v>9.9603474320241769</v>
      </c>
      <c r="E41" s="151">
        <f>E38+E39-E40</f>
        <v>-5155.9475977725806</v>
      </c>
      <c r="F41" s="152" t="e">
        <f t="shared" si="1"/>
        <v>#DIV/0!</v>
      </c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</row>
    <row r="42" spans="1:31" ht="15" customHeight="1" x14ac:dyDescent="0.2">
      <c r="A42" s="253"/>
      <c r="B42" s="143" t="s">
        <v>144</v>
      </c>
      <c r="C42" s="149">
        <f>C41*0.2</f>
        <v>1392.600000000001</v>
      </c>
      <c r="D42" s="144">
        <f t="shared" si="0"/>
        <v>1.9920694864048354</v>
      </c>
      <c r="E42" s="149">
        <f>E41*0.2</f>
        <v>-1031.1895195545162</v>
      </c>
      <c r="F42" s="144" t="e">
        <f t="shared" si="1"/>
        <v>#DIV/0!</v>
      </c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</row>
    <row r="43" spans="1:31" ht="15" customHeight="1" x14ac:dyDescent="0.2">
      <c r="A43" s="254"/>
      <c r="B43" s="150" t="s">
        <v>145</v>
      </c>
      <c r="C43" s="151">
        <f>C41-C42</f>
        <v>5570.4000000000033</v>
      </c>
      <c r="D43" s="152">
        <f t="shared" si="0"/>
        <v>7.9682779456193398</v>
      </c>
      <c r="E43" s="151">
        <f>E41-E42</f>
        <v>-4124.7580782180648</v>
      </c>
      <c r="F43" s="152" t="e">
        <f t="shared" si="1"/>
        <v>#DIV/0!</v>
      </c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</row>
    <row r="44" spans="1:31" ht="12.75" customHeight="1" x14ac:dyDescent="0.2"/>
    <row r="45" spans="1:31" ht="12.75" customHeight="1" x14ac:dyDescent="0.2"/>
    <row r="46" spans="1:31" ht="12.75" customHeight="1" x14ac:dyDescent="0.2">
      <c r="C46" s="10">
        <v>0</v>
      </c>
    </row>
    <row r="47" spans="1:31" ht="12.75" customHeight="1" x14ac:dyDescent="0.2"/>
    <row r="48" spans="1:3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A13:A31"/>
    <mergeCell ref="A32:A43"/>
    <mergeCell ref="I6:J6"/>
    <mergeCell ref="K6:L6"/>
    <mergeCell ref="A7:A12"/>
    <mergeCell ref="I7:J7"/>
    <mergeCell ref="K7:L7"/>
    <mergeCell ref="I8:J8"/>
    <mergeCell ref="K8:L8"/>
    <mergeCell ref="K9:L9"/>
    <mergeCell ref="I9:J9"/>
    <mergeCell ref="C4:D4"/>
    <mergeCell ref="E4:F4"/>
    <mergeCell ref="I4:J4"/>
    <mergeCell ref="K4:L4"/>
    <mergeCell ref="C5:D5"/>
    <mergeCell ref="E5:F5"/>
    <mergeCell ref="I5:J5"/>
  </mergeCells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000"/>
  <sheetViews>
    <sheetView tabSelected="1" workbookViewId="0">
      <selection activeCell="K19" sqref="K19"/>
    </sheetView>
  </sheetViews>
  <sheetFormatPr baseColWidth="10" defaultColWidth="14.42578125" defaultRowHeight="15" customHeight="1" x14ac:dyDescent="0.2"/>
  <cols>
    <col min="1" max="1" width="13.42578125" customWidth="1"/>
    <col min="2" max="2" width="4.85546875" customWidth="1"/>
    <col min="3" max="3" width="15.140625" customWidth="1"/>
    <col min="4" max="5" width="16.42578125" customWidth="1"/>
    <col min="6" max="8" width="17.140625" customWidth="1"/>
    <col min="9" max="9" width="6.85546875" customWidth="1"/>
    <col min="10" max="10" width="24.85546875" customWidth="1"/>
    <col min="11" max="12" width="17.28515625" customWidth="1"/>
    <col min="13" max="17" width="16.42578125" customWidth="1"/>
    <col min="18" max="18" width="11.28515625" customWidth="1"/>
    <col min="19" max="19" width="12.5703125" customWidth="1"/>
    <col min="20" max="20" width="13.140625" customWidth="1"/>
    <col min="21" max="21" width="13.28515625" customWidth="1"/>
    <col min="22" max="24" width="9.5703125" customWidth="1"/>
    <col min="25" max="26" width="8.7109375" customWidth="1"/>
    <col min="27" max="32" width="14.42578125" customWidth="1"/>
  </cols>
  <sheetData>
    <row r="1" spans="1:32" ht="15" customHeight="1" x14ac:dyDescent="0.3">
      <c r="A1" s="153"/>
      <c r="B1" s="154"/>
      <c r="C1" s="154"/>
      <c r="D1" s="154"/>
      <c r="E1" s="154"/>
      <c r="F1" s="155"/>
      <c r="G1" s="155"/>
      <c r="H1" s="155"/>
      <c r="I1" s="155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</row>
    <row r="2" spans="1:32" ht="15" customHeight="1" x14ac:dyDescent="0.3">
      <c r="A2" s="153"/>
      <c r="B2" s="154"/>
      <c r="C2" s="154"/>
      <c r="D2" s="154"/>
      <c r="E2" s="154"/>
      <c r="F2" s="155"/>
      <c r="G2" s="155"/>
      <c r="H2" s="155"/>
      <c r="I2" s="155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</row>
    <row r="3" spans="1:32" ht="15" customHeight="1" x14ac:dyDescent="0.35">
      <c r="A3" s="154"/>
      <c r="B3" s="154"/>
      <c r="C3" s="156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</row>
    <row r="4" spans="1:32" ht="23.25" customHeight="1" x14ac:dyDescent="0.3">
      <c r="A4" s="154"/>
      <c r="B4" s="117"/>
      <c r="D4" s="117"/>
      <c r="E4" s="117"/>
      <c r="F4" s="117"/>
      <c r="G4" s="157"/>
      <c r="H4" s="157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17"/>
      <c r="Z4" s="117"/>
      <c r="AA4" s="117"/>
      <c r="AB4" s="117"/>
      <c r="AC4" s="117"/>
      <c r="AD4" s="117"/>
      <c r="AE4" s="117"/>
      <c r="AF4" s="117"/>
    </row>
    <row r="5" spans="1:32" ht="19.5" customHeight="1" x14ac:dyDescent="0.2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17"/>
      <c r="Z5" s="117"/>
      <c r="AA5" s="117"/>
      <c r="AB5" s="117"/>
      <c r="AC5" s="117"/>
      <c r="AD5" s="117"/>
      <c r="AE5" s="117"/>
      <c r="AF5" s="117"/>
    </row>
    <row r="6" spans="1:32" ht="25.5" customHeight="1" x14ac:dyDescent="0.25">
      <c r="A6" s="158" t="s">
        <v>146</v>
      </c>
      <c r="B6" s="159"/>
      <c r="C6" s="159"/>
      <c r="D6" s="159"/>
      <c r="E6" s="159"/>
      <c r="F6" s="160"/>
      <c r="G6" s="160"/>
      <c r="H6" s="160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2"/>
      <c r="Z6" s="162"/>
      <c r="AA6" s="162"/>
      <c r="AB6" s="162"/>
      <c r="AC6" s="162"/>
      <c r="AD6" s="162"/>
      <c r="AE6" s="162"/>
      <c r="AF6" s="162"/>
    </row>
    <row r="7" spans="1:32" ht="19.5" customHeight="1" x14ac:dyDescent="0.25">
      <c r="A7" s="154"/>
      <c r="B7" s="154"/>
      <c r="C7" s="163"/>
      <c r="D7" s="154"/>
      <c r="E7" s="154"/>
      <c r="F7" s="164"/>
      <c r="G7" s="164"/>
      <c r="H7" s="16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</row>
    <row r="8" spans="1:32" ht="51" customHeight="1" x14ac:dyDescent="0.25">
      <c r="A8" s="154"/>
      <c r="B8" s="165"/>
      <c r="C8" s="166" t="s">
        <v>147</v>
      </c>
      <c r="D8" s="167" t="s">
        <v>148</v>
      </c>
      <c r="E8" s="167" t="s">
        <v>149</v>
      </c>
      <c r="F8" s="168" t="s">
        <v>150</v>
      </c>
      <c r="G8" s="169" t="s">
        <v>151</v>
      </c>
      <c r="H8" s="170" t="s">
        <v>152</v>
      </c>
      <c r="I8" s="165"/>
      <c r="J8" s="171" t="s">
        <v>153</v>
      </c>
      <c r="K8" s="166" t="s">
        <v>148</v>
      </c>
      <c r="L8" s="172" t="s">
        <v>149</v>
      </c>
      <c r="M8" s="173" t="s">
        <v>150</v>
      </c>
      <c r="N8" s="174" t="s">
        <v>154</v>
      </c>
      <c r="O8" s="149"/>
      <c r="P8" s="165"/>
      <c r="Q8" s="149"/>
      <c r="R8" s="149"/>
      <c r="S8" s="149"/>
      <c r="T8" s="149"/>
      <c r="U8" s="149"/>
      <c r="V8" s="149"/>
      <c r="W8" s="149"/>
      <c r="X8" s="149"/>
    </row>
    <row r="9" spans="1:32" ht="19.5" customHeight="1" x14ac:dyDescent="0.25">
      <c r="A9" s="154"/>
      <c r="B9" s="302" t="s">
        <v>177</v>
      </c>
      <c r="C9" s="149"/>
      <c r="D9" s="175"/>
      <c r="E9" s="176"/>
      <c r="F9" s="177"/>
      <c r="G9" s="178">
        <f>K17</f>
        <v>50000</v>
      </c>
      <c r="H9" s="179"/>
      <c r="I9" s="165"/>
      <c r="J9" s="180">
        <v>1</v>
      </c>
      <c r="K9" s="181">
        <f t="shared" ref="K9:M9" si="0">SUM(D10:D21)</f>
        <v>11599.680917656753</v>
      </c>
      <c r="L9" s="182">
        <f t="shared" si="0"/>
        <v>2759.5225554240828</v>
      </c>
      <c r="M9" s="182">
        <f t="shared" si="0"/>
        <v>8840.1583622326652</v>
      </c>
      <c r="N9" s="183">
        <f>G21</f>
        <v>41159.841637767327</v>
      </c>
      <c r="O9" s="149"/>
      <c r="P9" s="165"/>
      <c r="Q9" s="149"/>
      <c r="R9" s="149"/>
      <c r="S9" s="149"/>
      <c r="T9" s="149"/>
      <c r="U9" s="149"/>
      <c r="V9" s="149"/>
      <c r="W9" s="149"/>
      <c r="X9" s="149"/>
    </row>
    <row r="10" spans="1:32" ht="19.5" customHeight="1" x14ac:dyDescent="0.25">
      <c r="A10" s="154"/>
      <c r="B10" s="303"/>
      <c r="C10" s="184" t="s">
        <v>155</v>
      </c>
      <c r="D10" s="185">
        <f t="shared" ref="D10:D69" si="1">PMT($K$19,$K$22,-$K$17)</f>
        <v>966.64007647139579</v>
      </c>
      <c r="E10" s="186">
        <f t="shared" ref="E10:E69" si="2">G9*$K$19</f>
        <v>250</v>
      </c>
      <c r="F10" s="186">
        <f t="shared" ref="F10:F69" si="3">D10-E10</f>
        <v>716.64007647139579</v>
      </c>
      <c r="G10" s="187">
        <f t="shared" ref="G10:G69" si="4">G9-F10</f>
        <v>49283.359923528602</v>
      </c>
      <c r="H10" s="188">
        <f t="shared" ref="H10:H69" si="5">H9+F10</f>
        <v>716.64007647139579</v>
      </c>
      <c r="I10" s="165"/>
      <c r="J10" s="180">
        <v>2</v>
      </c>
      <c r="K10" s="189">
        <f t="shared" ref="K10:M10" si="6">SUM(D22:D33)</f>
        <v>11599.680917656753</v>
      </c>
      <c r="L10" s="190">
        <f t="shared" si="6"/>
        <v>2214.2809311059136</v>
      </c>
      <c r="M10" s="190">
        <f t="shared" si="6"/>
        <v>9385.3999865508358</v>
      </c>
      <c r="N10" s="191">
        <f>G33</f>
        <v>31774.441651216486</v>
      </c>
      <c r="O10" s="149"/>
      <c r="P10" s="165"/>
      <c r="Q10" s="149"/>
      <c r="R10" s="149"/>
      <c r="S10" s="149"/>
      <c r="T10" s="149"/>
      <c r="U10" s="149"/>
      <c r="V10" s="149"/>
      <c r="W10" s="149"/>
      <c r="X10" s="149"/>
    </row>
    <row r="11" spans="1:32" ht="17.25" customHeight="1" x14ac:dyDescent="0.25">
      <c r="A11" s="192"/>
      <c r="B11" s="303"/>
      <c r="C11" s="193" t="s">
        <v>156</v>
      </c>
      <c r="D11" s="186">
        <f t="shared" si="1"/>
        <v>966.64007647139579</v>
      </c>
      <c r="E11" s="186">
        <f t="shared" si="2"/>
        <v>246.41679961764302</v>
      </c>
      <c r="F11" s="186">
        <f t="shared" si="3"/>
        <v>720.22327685375274</v>
      </c>
      <c r="G11" s="194">
        <f t="shared" si="4"/>
        <v>48563.136646674851</v>
      </c>
      <c r="H11" s="188">
        <f t="shared" si="5"/>
        <v>1436.8633533251486</v>
      </c>
      <c r="I11" s="195"/>
      <c r="J11" s="180">
        <v>3</v>
      </c>
      <c r="K11" s="189">
        <f t="shared" ref="K11:M11" si="7">SUM(D34:D45)</f>
        <v>11599.680917656753</v>
      </c>
      <c r="L11" s="190">
        <f t="shared" si="7"/>
        <v>1635.4099964623538</v>
      </c>
      <c r="M11" s="190">
        <f t="shared" si="7"/>
        <v>9964.2709211943966</v>
      </c>
      <c r="N11" s="191">
        <f>G45</f>
        <v>21810.170730022095</v>
      </c>
      <c r="O11" s="196"/>
      <c r="P11" s="165"/>
      <c r="Q11" s="196"/>
      <c r="R11" s="196"/>
      <c r="S11" s="196"/>
      <c r="T11" s="196"/>
      <c r="U11" s="196"/>
      <c r="V11" s="196"/>
      <c r="W11" s="196"/>
      <c r="X11" s="196"/>
    </row>
    <row r="12" spans="1:32" ht="15.75" customHeight="1" x14ac:dyDescent="0.25">
      <c r="A12" s="154"/>
      <c r="B12" s="303"/>
      <c r="C12" s="193" t="s">
        <v>157</v>
      </c>
      <c r="D12" s="186">
        <f t="shared" si="1"/>
        <v>966.64007647139579</v>
      </c>
      <c r="E12" s="186">
        <f t="shared" si="2"/>
        <v>242.81568323337427</v>
      </c>
      <c r="F12" s="186">
        <f t="shared" si="3"/>
        <v>723.82439323802146</v>
      </c>
      <c r="G12" s="194">
        <f t="shared" si="4"/>
        <v>47839.31225343683</v>
      </c>
      <c r="H12" s="188">
        <f t="shared" si="5"/>
        <v>2160.6877465631701</v>
      </c>
      <c r="I12" s="165"/>
      <c r="J12" s="180">
        <v>4</v>
      </c>
      <c r="K12" s="189">
        <f t="shared" ref="K12:M12" si="8">SUM(D46:D57)</f>
        <v>11599.680917656753</v>
      </c>
      <c r="L12" s="190">
        <f t="shared" si="8"/>
        <v>1020.8355692180222</v>
      </c>
      <c r="M12" s="190">
        <f t="shared" si="8"/>
        <v>10578.845348438726</v>
      </c>
      <c r="N12" s="191">
        <f>G57</f>
        <v>11231.325381583365</v>
      </c>
      <c r="O12" s="149"/>
      <c r="P12" s="165"/>
      <c r="Q12" s="149"/>
      <c r="R12" s="149"/>
      <c r="S12" s="149"/>
      <c r="T12" s="149"/>
      <c r="U12" s="149"/>
      <c r="V12" s="149"/>
      <c r="W12" s="149"/>
      <c r="X12" s="149"/>
    </row>
    <row r="13" spans="1:32" ht="15.75" customHeight="1" x14ac:dyDescent="0.25">
      <c r="A13" s="154"/>
      <c r="B13" s="303"/>
      <c r="C13" s="193" t="s">
        <v>158</v>
      </c>
      <c r="D13" s="186">
        <f t="shared" si="1"/>
        <v>966.64007647139579</v>
      </c>
      <c r="E13" s="186">
        <f t="shared" si="2"/>
        <v>239.19656126718417</v>
      </c>
      <c r="F13" s="186">
        <f t="shared" si="3"/>
        <v>727.44351520421162</v>
      </c>
      <c r="G13" s="194">
        <f t="shared" si="4"/>
        <v>47111.868738232617</v>
      </c>
      <c r="H13" s="188">
        <f t="shared" si="5"/>
        <v>2888.1312617673816</v>
      </c>
      <c r="I13" s="165"/>
      <c r="J13" s="180">
        <v>5</v>
      </c>
      <c r="K13" s="197">
        <f t="shared" ref="K13:M13" si="9">SUM(D58:D69)</f>
        <v>11599.680917656753</v>
      </c>
      <c r="L13" s="198">
        <f t="shared" si="9"/>
        <v>368.35553607338187</v>
      </c>
      <c r="M13" s="198">
        <f t="shared" si="9"/>
        <v>11231.325381583367</v>
      </c>
      <c r="N13" s="199">
        <f>G69</f>
        <v>-3.4106051316484809E-12</v>
      </c>
      <c r="O13" s="149"/>
      <c r="P13" s="165"/>
      <c r="Q13" s="149"/>
      <c r="R13" s="149"/>
      <c r="S13" s="149"/>
      <c r="T13" s="149"/>
      <c r="U13" s="149"/>
      <c r="V13" s="149"/>
      <c r="W13" s="149"/>
      <c r="X13" s="149"/>
    </row>
    <row r="14" spans="1:32" ht="15.75" customHeight="1" x14ac:dyDescent="0.25">
      <c r="A14" s="154"/>
      <c r="B14" s="303"/>
      <c r="C14" s="193" t="s">
        <v>159</v>
      </c>
      <c r="D14" s="186">
        <f t="shared" si="1"/>
        <v>966.64007647139579</v>
      </c>
      <c r="E14" s="186">
        <f t="shared" si="2"/>
        <v>235.55934369116309</v>
      </c>
      <c r="F14" s="186">
        <f t="shared" si="3"/>
        <v>731.08073278023267</v>
      </c>
      <c r="G14" s="194">
        <f t="shared" si="4"/>
        <v>46380.788005452385</v>
      </c>
      <c r="H14" s="188">
        <f t="shared" si="5"/>
        <v>3619.2119945476143</v>
      </c>
      <c r="I14" s="165"/>
      <c r="J14" s="200"/>
      <c r="K14" s="201"/>
      <c r="L14" s="201"/>
      <c r="M14" s="201"/>
      <c r="N14" s="201"/>
      <c r="O14" s="149"/>
      <c r="P14" s="165"/>
      <c r="Q14" s="149"/>
      <c r="R14" s="149"/>
      <c r="S14" s="149"/>
      <c r="T14" s="149"/>
      <c r="U14" s="149"/>
      <c r="V14" s="149"/>
      <c r="W14" s="149"/>
      <c r="X14" s="149"/>
    </row>
    <row r="15" spans="1:32" ht="15.75" customHeight="1" x14ac:dyDescent="0.25">
      <c r="A15" s="154"/>
      <c r="B15" s="303"/>
      <c r="C15" s="193" t="s">
        <v>160</v>
      </c>
      <c r="D15" s="186">
        <f t="shared" si="1"/>
        <v>966.64007647139579</v>
      </c>
      <c r="E15" s="186">
        <f t="shared" si="2"/>
        <v>231.90394002726194</v>
      </c>
      <c r="F15" s="186">
        <f t="shared" si="3"/>
        <v>734.73613644413388</v>
      </c>
      <c r="G15" s="194">
        <f t="shared" si="4"/>
        <v>45646.051869008254</v>
      </c>
      <c r="H15" s="188">
        <f t="shared" si="5"/>
        <v>4353.9481309917483</v>
      </c>
      <c r="I15" s="165"/>
      <c r="J15" s="306" t="s">
        <v>1</v>
      </c>
      <c r="K15" s="308">
        <v>1</v>
      </c>
      <c r="L15" s="306"/>
      <c r="M15" s="149"/>
      <c r="N15" s="149"/>
      <c r="O15" s="201"/>
      <c r="P15" s="165"/>
      <c r="Q15" s="149"/>
      <c r="R15" s="149"/>
      <c r="S15" s="149"/>
      <c r="T15" s="149"/>
      <c r="U15" s="149"/>
      <c r="V15" s="149"/>
      <c r="W15" s="149"/>
      <c r="X15" s="149"/>
    </row>
    <row r="16" spans="1:32" ht="17.25" customHeight="1" x14ac:dyDescent="0.25">
      <c r="A16" s="154"/>
      <c r="B16" s="303"/>
      <c r="C16" s="193" t="s">
        <v>161</v>
      </c>
      <c r="D16" s="186">
        <f t="shared" si="1"/>
        <v>966.64007647139579</v>
      </c>
      <c r="E16" s="186">
        <f t="shared" si="2"/>
        <v>228.23025934504128</v>
      </c>
      <c r="F16" s="186">
        <f t="shared" si="3"/>
        <v>738.40981712635448</v>
      </c>
      <c r="G16" s="194">
        <f t="shared" si="4"/>
        <v>44907.6420518819</v>
      </c>
      <c r="H16" s="188">
        <f t="shared" si="5"/>
        <v>5092.3579481181023</v>
      </c>
      <c r="I16" s="165"/>
      <c r="J16" s="307"/>
      <c r="K16" s="309"/>
      <c r="L16" s="307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</row>
    <row r="17" spans="1:24" ht="15.75" customHeight="1" x14ac:dyDescent="0.25">
      <c r="A17" s="154"/>
      <c r="B17" s="303"/>
      <c r="C17" s="193" t="s">
        <v>162</v>
      </c>
      <c r="D17" s="186">
        <f t="shared" si="1"/>
        <v>966.64007647139579</v>
      </c>
      <c r="E17" s="186">
        <f t="shared" si="2"/>
        <v>224.53821025940951</v>
      </c>
      <c r="F17" s="186">
        <f t="shared" si="3"/>
        <v>742.10186621198625</v>
      </c>
      <c r="G17" s="194">
        <f t="shared" si="4"/>
        <v>44165.54018566991</v>
      </c>
      <c r="H17" s="188">
        <f t="shared" si="5"/>
        <v>5834.4598143300882</v>
      </c>
      <c r="I17" s="165"/>
      <c r="J17" s="202" t="s">
        <v>163</v>
      </c>
      <c r="K17" s="203">
        <f>'Inversión y Financiación'!G11</f>
        <v>50000</v>
      </c>
      <c r="L17" s="204"/>
      <c r="M17" s="205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</row>
    <row r="18" spans="1:24" ht="15.75" customHeight="1" x14ac:dyDescent="0.25">
      <c r="A18" s="154"/>
      <c r="B18" s="303"/>
      <c r="C18" s="193" t="s">
        <v>164</v>
      </c>
      <c r="D18" s="186">
        <f t="shared" si="1"/>
        <v>966.64007647139579</v>
      </c>
      <c r="E18" s="186">
        <f t="shared" si="2"/>
        <v>220.82770092834954</v>
      </c>
      <c r="F18" s="186">
        <f t="shared" si="3"/>
        <v>745.8123755430463</v>
      </c>
      <c r="G18" s="194">
        <f t="shared" si="4"/>
        <v>43419.72781012686</v>
      </c>
      <c r="H18" s="188">
        <f t="shared" si="5"/>
        <v>6580.2721898731343</v>
      </c>
      <c r="I18" s="165"/>
      <c r="J18" s="202" t="s">
        <v>165</v>
      </c>
      <c r="K18" s="206">
        <v>0.06</v>
      </c>
      <c r="L18" s="207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</row>
    <row r="19" spans="1:24" ht="15.75" customHeight="1" x14ac:dyDescent="0.25">
      <c r="A19" s="154"/>
      <c r="B19" s="303"/>
      <c r="C19" s="193" t="s">
        <v>166</v>
      </c>
      <c r="D19" s="186">
        <f t="shared" si="1"/>
        <v>966.64007647139579</v>
      </c>
      <c r="E19" s="186">
        <f t="shared" si="2"/>
        <v>217.09863905063432</v>
      </c>
      <c r="F19" s="186">
        <f t="shared" si="3"/>
        <v>749.54143742076144</v>
      </c>
      <c r="G19" s="194">
        <f t="shared" si="4"/>
        <v>42670.186372706099</v>
      </c>
      <c r="H19" s="188">
        <f t="shared" si="5"/>
        <v>7329.8136272938955</v>
      </c>
      <c r="I19" s="165"/>
      <c r="J19" s="202" t="s">
        <v>167</v>
      </c>
      <c r="K19" s="208">
        <f>K18/12</f>
        <v>5.0000000000000001E-3</v>
      </c>
      <c r="L19" s="20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</row>
    <row r="20" spans="1:24" ht="15.75" customHeight="1" x14ac:dyDescent="0.25">
      <c r="A20" s="154"/>
      <c r="B20" s="303"/>
      <c r="C20" s="193" t="s">
        <v>168</v>
      </c>
      <c r="D20" s="186">
        <f t="shared" si="1"/>
        <v>966.64007647139579</v>
      </c>
      <c r="E20" s="186">
        <f t="shared" si="2"/>
        <v>213.35093186353049</v>
      </c>
      <c r="F20" s="186">
        <f t="shared" si="3"/>
        <v>753.2891446078653</v>
      </c>
      <c r="G20" s="194">
        <f t="shared" si="4"/>
        <v>41916.897228098234</v>
      </c>
      <c r="H20" s="188">
        <f t="shared" si="5"/>
        <v>8083.1027719017611</v>
      </c>
      <c r="I20" s="165"/>
      <c r="J20" s="202" t="s">
        <v>169</v>
      </c>
      <c r="K20" s="210">
        <v>5</v>
      </c>
      <c r="L20" s="211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</row>
    <row r="21" spans="1:24" ht="15.75" customHeight="1" x14ac:dyDescent="0.25">
      <c r="A21" s="154"/>
      <c r="B21" s="305"/>
      <c r="C21" s="212" t="s">
        <v>170</v>
      </c>
      <c r="D21" s="213">
        <f t="shared" si="1"/>
        <v>966.64007647139579</v>
      </c>
      <c r="E21" s="186">
        <f t="shared" si="2"/>
        <v>209.58448614049118</v>
      </c>
      <c r="F21" s="213">
        <f t="shared" si="3"/>
        <v>757.05559033090458</v>
      </c>
      <c r="G21" s="214">
        <f t="shared" si="4"/>
        <v>41159.841637767327</v>
      </c>
      <c r="H21" s="215">
        <f t="shared" si="5"/>
        <v>8840.1583622326652</v>
      </c>
      <c r="I21" s="165"/>
      <c r="J21" s="202" t="s">
        <v>171</v>
      </c>
      <c r="K21" s="210">
        <v>12</v>
      </c>
      <c r="L21" s="211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</row>
    <row r="22" spans="1:24" ht="15.75" customHeight="1" x14ac:dyDescent="0.25">
      <c r="A22" s="154"/>
      <c r="B22" s="310" t="s">
        <v>178</v>
      </c>
      <c r="C22" s="193" t="str">
        <f t="shared" ref="C22:C33" si="10">C10</f>
        <v>Enero</v>
      </c>
      <c r="D22" s="186">
        <f t="shared" si="1"/>
        <v>966.64007647139579</v>
      </c>
      <c r="E22" s="216">
        <f t="shared" si="2"/>
        <v>205.79920818883664</v>
      </c>
      <c r="F22" s="186">
        <f t="shared" si="3"/>
        <v>760.84086828255909</v>
      </c>
      <c r="G22" s="217">
        <f t="shared" si="4"/>
        <v>40399.000769484766</v>
      </c>
      <c r="H22" s="188">
        <f t="shared" si="5"/>
        <v>9600.9992305152246</v>
      </c>
      <c r="I22" s="218"/>
      <c r="J22" s="219" t="s">
        <v>172</v>
      </c>
      <c r="K22" s="220">
        <v>60</v>
      </c>
      <c r="L22" s="221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</row>
    <row r="23" spans="1:24" ht="15.75" customHeight="1" x14ac:dyDescent="0.25">
      <c r="A23" s="154"/>
      <c r="B23" s="298"/>
      <c r="C23" s="193" t="str">
        <f t="shared" si="10"/>
        <v>Febrero</v>
      </c>
      <c r="D23" s="186">
        <f t="shared" si="1"/>
        <v>966.64007647139579</v>
      </c>
      <c r="E23" s="186">
        <f t="shared" si="2"/>
        <v>201.99500384742385</v>
      </c>
      <c r="F23" s="186">
        <f t="shared" si="3"/>
        <v>764.64507262397194</v>
      </c>
      <c r="G23" s="194">
        <f t="shared" si="4"/>
        <v>39634.355696860795</v>
      </c>
      <c r="H23" s="188">
        <f t="shared" si="5"/>
        <v>10365.644303139197</v>
      </c>
      <c r="I23" s="222"/>
      <c r="J23" s="219" t="s">
        <v>173</v>
      </c>
      <c r="K23" s="210">
        <v>0</v>
      </c>
      <c r="L23" s="211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</row>
    <row r="24" spans="1:24" ht="15.75" customHeight="1" x14ac:dyDescent="0.25">
      <c r="A24" s="154"/>
      <c r="B24" s="298"/>
      <c r="C24" s="193" t="str">
        <f t="shared" si="10"/>
        <v>Marzo</v>
      </c>
      <c r="D24" s="186">
        <f t="shared" si="1"/>
        <v>966.64007647139579</v>
      </c>
      <c r="E24" s="186">
        <f t="shared" si="2"/>
        <v>198.17177848430399</v>
      </c>
      <c r="F24" s="186">
        <f t="shared" si="3"/>
        <v>768.46829798709177</v>
      </c>
      <c r="G24" s="194">
        <f t="shared" si="4"/>
        <v>38865.887398873703</v>
      </c>
      <c r="H24" s="188">
        <f t="shared" si="5"/>
        <v>11134.11260112629</v>
      </c>
      <c r="I24" s="165"/>
      <c r="J24" s="219" t="s">
        <v>174</v>
      </c>
      <c r="K24" s="223">
        <v>0</v>
      </c>
      <c r="L24" s="224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</row>
    <row r="25" spans="1:24" ht="15.75" customHeight="1" x14ac:dyDescent="0.25">
      <c r="A25" s="154"/>
      <c r="B25" s="298"/>
      <c r="C25" s="193" t="str">
        <f t="shared" si="10"/>
        <v>Abril</v>
      </c>
      <c r="D25" s="186">
        <f t="shared" si="1"/>
        <v>966.64007647139579</v>
      </c>
      <c r="E25" s="186">
        <f t="shared" si="2"/>
        <v>194.32943699436851</v>
      </c>
      <c r="F25" s="186">
        <f t="shared" si="3"/>
        <v>772.31063947702728</v>
      </c>
      <c r="G25" s="194">
        <f t="shared" si="4"/>
        <v>38093.576759396674</v>
      </c>
      <c r="H25" s="188">
        <f t="shared" si="5"/>
        <v>11906.423240603317</v>
      </c>
      <c r="I25" s="165"/>
      <c r="J25" s="149"/>
      <c r="K25" s="149"/>
      <c r="L25" s="225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</row>
    <row r="26" spans="1:24" ht="15.75" customHeight="1" x14ac:dyDescent="0.25">
      <c r="A26" s="154"/>
      <c r="B26" s="298"/>
      <c r="C26" s="193" t="str">
        <f t="shared" si="10"/>
        <v>Mayo</v>
      </c>
      <c r="D26" s="186">
        <f t="shared" si="1"/>
        <v>966.64007647139579</v>
      </c>
      <c r="E26" s="186">
        <f t="shared" si="2"/>
        <v>190.46788379698339</v>
      </c>
      <c r="F26" s="186">
        <f t="shared" si="3"/>
        <v>776.17219267441237</v>
      </c>
      <c r="G26" s="194">
        <f t="shared" si="4"/>
        <v>37317.40456672226</v>
      </c>
      <c r="H26" s="188">
        <f t="shared" si="5"/>
        <v>12682.595433277729</v>
      </c>
      <c r="I26" s="165"/>
      <c r="J26" s="165"/>
      <c r="K26" s="226"/>
      <c r="L26" s="226"/>
      <c r="M26" s="165"/>
      <c r="N26" s="226"/>
      <c r="O26" s="149"/>
      <c r="P26" s="149"/>
      <c r="Q26" s="149"/>
      <c r="R26" s="149"/>
      <c r="S26" s="149"/>
      <c r="T26" s="149"/>
      <c r="U26" s="149"/>
      <c r="V26" s="149"/>
      <c r="W26" s="149"/>
      <c r="X26" s="149"/>
    </row>
    <row r="27" spans="1:24" ht="15.75" customHeight="1" x14ac:dyDescent="0.25">
      <c r="A27" s="154"/>
      <c r="B27" s="298"/>
      <c r="C27" s="193" t="str">
        <f t="shared" si="10"/>
        <v>Junio</v>
      </c>
      <c r="D27" s="186">
        <f t="shared" si="1"/>
        <v>966.64007647139579</v>
      </c>
      <c r="E27" s="186">
        <f t="shared" si="2"/>
        <v>186.58702283361131</v>
      </c>
      <c r="F27" s="186">
        <f t="shared" si="3"/>
        <v>780.0530536377845</v>
      </c>
      <c r="G27" s="194">
        <f t="shared" si="4"/>
        <v>36537.351513084475</v>
      </c>
      <c r="H27" s="188">
        <f t="shared" si="5"/>
        <v>13462.648486915514</v>
      </c>
      <c r="I27" s="165"/>
      <c r="J27" s="227"/>
      <c r="K27" s="165"/>
      <c r="L27" s="165"/>
      <c r="M27" s="165"/>
      <c r="N27" s="165"/>
      <c r="O27" s="165"/>
      <c r="P27" s="165"/>
      <c r="Q27" s="149"/>
      <c r="R27" s="149"/>
      <c r="S27" s="149"/>
      <c r="T27" s="149"/>
      <c r="U27" s="149"/>
      <c r="V27" s="149"/>
      <c r="W27" s="149"/>
      <c r="X27" s="149"/>
    </row>
    <row r="28" spans="1:24" ht="15.75" customHeight="1" x14ac:dyDescent="0.25">
      <c r="A28" s="154"/>
      <c r="B28" s="298"/>
      <c r="C28" s="193" t="str">
        <f t="shared" si="10"/>
        <v>Julio</v>
      </c>
      <c r="D28" s="186">
        <f t="shared" si="1"/>
        <v>966.64007647139579</v>
      </c>
      <c r="E28" s="186">
        <f t="shared" si="2"/>
        <v>182.68675756542237</v>
      </c>
      <c r="F28" s="186">
        <f t="shared" si="3"/>
        <v>783.95331890597345</v>
      </c>
      <c r="G28" s="194">
        <f t="shared" si="4"/>
        <v>35753.398194178502</v>
      </c>
      <c r="H28" s="188">
        <f t="shared" si="5"/>
        <v>14246.601805821487</v>
      </c>
      <c r="I28" s="165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</row>
    <row r="29" spans="1:24" ht="15.75" customHeight="1" x14ac:dyDescent="0.25">
      <c r="A29" s="154"/>
      <c r="B29" s="298"/>
      <c r="C29" s="193" t="str">
        <f t="shared" si="10"/>
        <v>Agosto</v>
      </c>
      <c r="D29" s="186">
        <f t="shared" si="1"/>
        <v>966.64007647139579</v>
      </c>
      <c r="E29" s="186">
        <f t="shared" si="2"/>
        <v>178.76699097089252</v>
      </c>
      <c r="F29" s="186">
        <f t="shared" si="3"/>
        <v>787.87308550050329</v>
      </c>
      <c r="G29" s="194">
        <f t="shared" si="4"/>
        <v>34965.525108677997</v>
      </c>
      <c r="H29" s="188">
        <f t="shared" si="5"/>
        <v>15034.47489132199</v>
      </c>
      <c r="I29" s="165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</row>
    <row r="30" spans="1:24" ht="15.75" customHeight="1" x14ac:dyDescent="0.25">
      <c r="A30" s="154"/>
      <c r="B30" s="298"/>
      <c r="C30" s="193" t="str">
        <f t="shared" si="10"/>
        <v>Septiembre</v>
      </c>
      <c r="D30" s="186">
        <f t="shared" si="1"/>
        <v>966.64007647139579</v>
      </c>
      <c r="E30" s="186">
        <f t="shared" si="2"/>
        <v>174.82762554338998</v>
      </c>
      <c r="F30" s="186">
        <f t="shared" si="3"/>
        <v>791.81245092800577</v>
      </c>
      <c r="G30" s="194">
        <f t="shared" si="4"/>
        <v>34173.712657749995</v>
      </c>
      <c r="H30" s="188">
        <f t="shared" si="5"/>
        <v>15826.287342249996</v>
      </c>
      <c r="I30" s="165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</row>
    <row r="31" spans="1:24" ht="15.75" customHeight="1" x14ac:dyDescent="0.25">
      <c r="A31" s="154"/>
      <c r="B31" s="298"/>
      <c r="C31" s="193" t="str">
        <f t="shared" si="10"/>
        <v>Octubre</v>
      </c>
      <c r="D31" s="186">
        <f t="shared" si="1"/>
        <v>966.64007647139579</v>
      </c>
      <c r="E31" s="186">
        <f t="shared" si="2"/>
        <v>170.86856328874998</v>
      </c>
      <c r="F31" s="186">
        <f t="shared" si="3"/>
        <v>795.77151318264578</v>
      </c>
      <c r="G31" s="194">
        <f t="shared" si="4"/>
        <v>33377.941144567347</v>
      </c>
      <c r="H31" s="188">
        <f t="shared" si="5"/>
        <v>16622.058855432642</v>
      </c>
      <c r="I31" s="165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</row>
    <row r="32" spans="1:24" ht="15.75" customHeight="1" x14ac:dyDescent="0.25">
      <c r="A32" s="154"/>
      <c r="B32" s="298"/>
      <c r="C32" s="193" t="str">
        <f t="shared" si="10"/>
        <v>Noviembre</v>
      </c>
      <c r="D32" s="186">
        <f t="shared" si="1"/>
        <v>966.64007647139579</v>
      </c>
      <c r="E32" s="186">
        <f t="shared" si="2"/>
        <v>166.88970572283674</v>
      </c>
      <c r="F32" s="186">
        <f t="shared" si="3"/>
        <v>799.75037074855902</v>
      </c>
      <c r="G32" s="194">
        <f t="shared" si="4"/>
        <v>32578.190773818787</v>
      </c>
      <c r="H32" s="188">
        <f t="shared" si="5"/>
        <v>17421.809226181202</v>
      </c>
      <c r="I32" s="165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</row>
    <row r="33" spans="1:24" ht="15.75" customHeight="1" x14ac:dyDescent="0.25">
      <c r="A33" s="154"/>
      <c r="B33" s="299"/>
      <c r="C33" s="193" t="str">
        <f t="shared" si="10"/>
        <v>Diciembre</v>
      </c>
      <c r="D33" s="213">
        <f t="shared" si="1"/>
        <v>966.64007647139579</v>
      </c>
      <c r="E33" s="213">
        <f t="shared" si="2"/>
        <v>162.89095386909395</v>
      </c>
      <c r="F33" s="213">
        <f t="shared" si="3"/>
        <v>803.7491226023019</v>
      </c>
      <c r="G33" s="214">
        <f t="shared" si="4"/>
        <v>31774.441651216486</v>
      </c>
      <c r="H33" s="215">
        <f t="shared" si="5"/>
        <v>18225.558348783503</v>
      </c>
      <c r="I33" s="165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</row>
    <row r="34" spans="1:24" ht="15.75" customHeight="1" x14ac:dyDescent="0.25">
      <c r="A34" s="154"/>
      <c r="B34" s="311" t="s">
        <v>179</v>
      </c>
      <c r="C34" s="228" t="str">
        <f t="shared" ref="C34:C45" si="11">C10</f>
        <v>Enero</v>
      </c>
      <c r="D34" s="186">
        <f t="shared" si="1"/>
        <v>966.64007647139579</v>
      </c>
      <c r="E34" s="186">
        <f t="shared" si="2"/>
        <v>158.87220825608244</v>
      </c>
      <c r="F34" s="186">
        <f t="shared" si="3"/>
        <v>807.76786821531334</v>
      </c>
      <c r="G34" s="217">
        <f t="shared" si="4"/>
        <v>30966.673783001173</v>
      </c>
      <c r="H34" s="188">
        <f t="shared" si="5"/>
        <v>19033.326216998816</v>
      </c>
      <c r="I34" s="165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</row>
    <row r="35" spans="1:24" ht="15.75" customHeight="1" x14ac:dyDescent="0.25">
      <c r="A35" s="154"/>
      <c r="B35" s="303"/>
      <c r="C35" s="193" t="str">
        <f t="shared" si="11"/>
        <v>Febrero</v>
      </c>
      <c r="D35" s="186">
        <f t="shared" si="1"/>
        <v>966.64007647139579</v>
      </c>
      <c r="E35" s="186">
        <f t="shared" si="2"/>
        <v>154.83336891500588</v>
      </c>
      <c r="F35" s="186">
        <f t="shared" si="3"/>
        <v>811.80670755638994</v>
      </c>
      <c r="G35" s="194">
        <f t="shared" si="4"/>
        <v>30154.867075444785</v>
      </c>
      <c r="H35" s="188">
        <f t="shared" si="5"/>
        <v>19845.132924555204</v>
      </c>
      <c r="I35" s="165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</row>
    <row r="36" spans="1:24" ht="15.75" customHeight="1" x14ac:dyDescent="0.25">
      <c r="A36" s="154"/>
      <c r="B36" s="303"/>
      <c r="C36" s="193" t="str">
        <f t="shared" si="11"/>
        <v>Marzo</v>
      </c>
      <c r="D36" s="186">
        <f t="shared" si="1"/>
        <v>966.64007647139579</v>
      </c>
      <c r="E36" s="186">
        <f t="shared" si="2"/>
        <v>150.77433537722393</v>
      </c>
      <c r="F36" s="186">
        <f t="shared" si="3"/>
        <v>815.86574109417188</v>
      </c>
      <c r="G36" s="194">
        <f t="shared" si="4"/>
        <v>29339.001334350614</v>
      </c>
      <c r="H36" s="188">
        <f t="shared" si="5"/>
        <v>20660.998665649375</v>
      </c>
      <c r="I36" s="165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</row>
    <row r="37" spans="1:24" ht="15.75" customHeight="1" x14ac:dyDescent="0.25">
      <c r="A37" s="154"/>
      <c r="B37" s="303"/>
      <c r="C37" s="193" t="str">
        <f t="shared" si="11"/>
        <v>Abril</v>
      </c>
      <c r="D37" s="186">
        <f t="shared" si="1"/>
        <v>966.64007647139579</v>
      </c>
      <c r="E37" s="186">
        <f t="shared" si="2"/>
        <v>146.69500667175308</v>
      </c>
      <c r="F37" s="186">
        <f t="shared" si="3"/>
        <v>819.94506979964274</v>
      </c>
      <c r="G37" s="194">
        <f t="shared" si="4"/>
        <v>28519.056264550971</v>
      </c>
      <c r="H37" s="188">
        <f t="shared" si="5"/>
        <v>21480.943735449018</v>
      </c>
      <c r="I37" s="165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</row>
    <row r="38" spans="1:24" ht="15.75" customHeight="1" x14ac:dyDescent="0.25">
      <c r="A38" s="154"/>
      <c r="B38" s="303"/>
      <c r="C38" s="193" t="str">
        <f t="shared" si="11"/>
        <v>Mayo</v>
      </c>
      <c r="D38" s="186">
        <f t="shared" si="1"/>
        <v>966.64007647139579</v>
      </c>
      <c r="E38" s="186">
        <f t="shared" si="2"/>
        <v>142.59528132275486</v>
      </c>
      <c r="F38" s="186">
        <f t="shared" si="3"/>
        <v>824.0447951486409</v>
      </c>
      <c r="G38" s="194">
        <f t="shared" si="4"/>
        <v>27695.011469402329</v>
      </c>
      <c r="H38" s="188">
        <f t="shared" si="5"/>
        <v>22304.98853059766</v>
      </c>
      <c r="I38" s="165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</row>
    <row r="39" spans="1:24" ht="15.75" customHeight="1" x14ac:dyDescent="0.25">
      <c r="A39" s="154"/>
      <c r="B39" s="303"/>
      <c r="C39" s="193" t="str">
        <f t="shared" si="11"/>
        <v>Junio</v>
      </c>
      <c r="D39" s="186">
        <f t="shared" si="1"/>
        <v>966.64007647139579</v>
      </c>
      <c r="E39" s="186">
        <f t="shared" si="2"/>
        <v>138.47505734701164</v>
      </c>
      <c r="F39" s="186">
        <f t="shared" si="3"/>
        <v>828.16501912438412</v>
      </c>
      <c r="G39" s="194">
        <f t="shared" si="4"/>
        <v>26866.846450277946</v>
      </c>
      <c r="H39" s="188">
        <f t="shared" si="5"/>
        <v>23133.153549722043</v>
      </c>
      <c r="I39" s="165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</row>
    <row r="40" spans="1:24" ht="15.75" customHeight="1" x14ac:dyDescent="0.25">
      <c r="A40" s="154"/>
      <c r="B40" s="303"/>
      <c r="C40" s="193" t="str">
        <f t="shared" si="11"/>
        <v>Julio</v>
      </c>
      <c r="D40" s="186">
        <f t="shared" si="1"/>
        <v>966.64007647139579</v>
      </c>
      <c r="E40" s="186">
        <f t="shared" si="2"/>
        <v>134.33423225138972</v>
      </c>
      <c r="F40" s="186">
        <f t="shared" si="3"/>
        <v>832.30584422000607</v>
      </c>
      <c r="G40" s="194">
        <f t="shared" si="4"/>
        <v>26034.540606057941</v>
      </c>
      <c r="H40" s="188">
        <f t="shared" si="5"/>
        <v>23965.459393942048</v>
      </c>
      <c r="I40" s="165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</row>
    <row r="41" spans="1:24" ht="15.75" customHeight="1" x14ac:dyDescent="0.25">
      <c r="A41" s="154"/>
      <c r="B41" s="303"/>
      <c r="C41" s="193" t="str">
        <f t="shared" si="11"/>
        <v>Agosto</v>
      </c>
      <c r="D41" s="186">
        <f t="shared" si="1"/>
        <v>966.64007647139579</v>
      </c>
      <c r="E41" s="186">
        <f t="shared" si="2"/>
        <v>130.17270303028971</v>
      </c>
      <c r="F41" s="186">
        <f t="shared" si="3"/>
        <v>836.46737344110602</v>
      </c>
      <c r="G41" s="194">
        <f t="shared" si="4"/>
        <v>25198.073232616836</v>
      </c>
      <c r="H41" s="188">
        <f t="shared" si="5"/>
        <v>24801.926767383153</v>
      </c>
      <c r="I41" s="165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</row>
    <row r="42" spans="1:24" ht="15.75" customHeight="1" x14ac:dyDescent="0.25">
      <c r="A42" s="154"/>
      <c r="B42" s="303"/>
      <c r="C42" s="193" t="str">
        <f t="shared" si="11"/>
        <v>Septiembre</v>
      </c>
      <c r="D42" s="186">
        <f t="shared" si="1"/>
        <v>966.64007647139579</v>
      </c>
      <c r="E42" s="186">
        <f t="shared" si="2"/>
        <v>125.99036616308419</v>
      </c>
      <c r="F42" s="186">
        <f t="shared" si="3"/>
        <v>840.64971030831157</v>
      </c>
      <c r="G42" s="194">
        <f t="shared" si="4"/>
        <v>24357.423522308523</v>
      </c>
      <c r="H42" s="188">
        <f t="shared" si="5"/>
        <v>25642.576477691466</v>
      </c>
      <c r="I42" s="165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</row>
    <row r="43" spans="1:24" ht="15.75" customHeight="1" x14ac:dyDescent="0.25">
      <c r="A43" s="154"/>
      <c r="B43" s="303"/>
      <c r="C43" s="193" t="str">
        <f t="shared" si="11"/>
        <v>Octubre</v>
      </c>
      <c r="D43" s="186">
        <f t="shared" si="1"/>
        <v>966.64007647139579</v>
      </c>
      <c r="E43" s="186">
        <f t="shared" si="2"/>
        <v>121.78711761154261</v>
      </c>
      <c r="F43" s="186">
        <f t="shared" si="3"/>
        <v>844.85295885985317</v>
      </c>
      <c r="G43" s="194">
        <f t="shared" si="4"/>
        <v>23512.570563448669</v>
      </c>
      <c r="H43" s="188">
        <f t="shared" si="5"/>
        <v>26487.42943655132</v>
      </c>
      <c r="I43" s="165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</row>
    <row r="44" spans="1:24" ht="15.75" customHeight="1" x14ac:dyDescent="0.25">
      <c r="A44" s="154"/>
      <c r="B44" s="303"/>
      <c r="C44" s="193" t="str">
        <f t="shared" si="11"/>
        <v>Noviembre</v>
      </c>
      <c r="D44" s="186">
        <f t="shared" si="1"/>
        <v>966.64007647139579</v>
      </c>
      <c r="E44" s="186">
        <f t="shared" si="2"/>
        <v>117.56285281724335</v>
      </c>
      <c r="F44" s="186">
        <f t="shared" si="3"/>
        <v>849.07722365415248</v>
      </c>
      <c r="G44" s="194">
        <f t="shared" si="4"/>
        <v>22663.493339794517</v>
      </c>
      <c r="H44" s="188">
        <f t="shared" si="5"/>
        <v>27336.506660205472</v>
      </c>
      <c r="I44" s="165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</row>
    <row r="45" spans="1:24" ht="15.75" customHeight="1" x14ac:dyDescent="0.25">
      <c r="A45" s="154"/>
      <c r="B45" s="305"/>
      <c r="C45" s="193" t="str">
        <f t="shared" si="11"/>
        <v>Diciembre</v>
      </c>
      <c r="D45" s="186">
        <f t="shared" si="1"/>
        <v>966.64007647139579</v>
      </c>
      <c r="E45" s="186">
        <f t="shared" si="2"/>
        <v>113.31746669897258</v>
      </c>
      <c r="F45" s="213">
        <f t="shared" si="3"/>
        <v>853.32260977242322</v>
      </c>
      <c r="G45" s="214">
        <f t="shared" si="4"/>
        <v>21810.170730022095</v>
      </c>
      <c r="H45" s="215">
        <f t="shared" si="5"/>
        <v>28189.829269977894</v>
      </c>
      <c r="I45" s="165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</row>
    <row r="46" spans="1:24" ht="15.75" customHeight="1" x14ac:dyDescent="0.25">
      <c r="A46" s="154"/>
      <c r="B46" s="312" t="s">
        <v>180</v>
      </c>
      <c r="C46" s="229" t="str">
        <f t="shared" ref="C46:C57" si="12">C10</f>
        <v>Enero</v>
      </c>
      <c r="D46" s="216">
        <f t="shared" si="1"/>
        <v>966.64007647139579</v>
      </c>
      <c r="E46" s="216">
        <f t="shared" si="2"/>
        <v>109.05085365011048</v>
      </c>
      <c r="F46" s="186">
        <f t="shared" si="3"/>
        <v>857.58922282128526</v>
      </c>
      <c r="G46" s="217">
        <f t="shared" si="4"/>
        <v>20952.581507200808</v>
      </c>
      <c r="H46" s="188">
        <f t="shared" si="5"/>
        <v>29047.418492799181</v>
      </c>
      <c r="I46" s="165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</row>
    <row r="47" spans="1:24" ht="15.75" customHeight="1" x14ac:dyDescent="0.25">
      <c r="A47" s="154"/>
      <c r="B47" s="313"/>
      <c r="C47" s="193" t="str">
        <f t="shared" si="12"/>
        <v>Febrero</v>
      </c>
      <c r="D47" s="186">
        <f t="shared" si="1"/>
        <v>966.64007647139579</v>
      </c>
      <c r="E47" s="186">
        <f t="shared" si="2"/>
        <v>104.76290753600404</v>
      </c>
      <c r="F47" s="186">
        <f t="shared" si="3"/>
        <v>861.87716893539175</v>
      </c>
      <c r="G47" s="194">
        <f t="shared" si="4"/>
        <v>20090.704338265416</v>
      </c>
      <c r="H47" s="188">
        <f t="shared" si="5"/>
        <v>29909.295661734574</v>
      </c>
      <c r="I47" s="165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</row>
    <row r="48" spans="1:24" ht="15.75" customHeight="1" x14ac:dyDescent="0.25">
      <c r="A48" s="154"/>
      <c r="B48" s="313"/>
      <c r="C48" s="193" t="str">
        <f t="shared" si="12"/>
        <v>Marzo</v>
      </c>
      <c r="D48" s="186">
        <f t="shared" si="1"/>
        <v>966.64007647139579</v>
      </c>
      <c r="E48" s="186">
        <f t="shared" si="2"/>
        <v>100.45352169132708</v>
      </c>
      <c r="F48" s="186">
        <f t="shared" si="3"/>
        <v>866.18655478006872</v>
      </c>
      <c r="G48" s="194">
        <f t="shared" si="4"/>
        <v>19224.517783485346</v>
      </c>
      <c r="H48" s="188">
        <f t="shared" si="5"/>
        <v>30775.482216514643</v>
      </c>
      <c r="I48" s="165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</row>
    <row r="49" spans="1:24" ht="15.75" customHeight="1" x14ac:dyDescent="0.25">
      <c r="A49" s="154"/>
      <c r="B49" s="313"/>
      <c r="C49" s="193" t="str">
        <f t="shared" si="12"/>
        <v>Abril</v>
      </c>
      <c r="D49" s="186">
        <f t="shared" si="1"/>
        <v>966.64007647139579</v>
      </c>
      <c r="E49" s="186">
        <f t="shared" si="2"/>
        <v>96.122588917426725</v>
      </c>
      <c r="F49" s="186">
        <f t="shared" si="3"/>
        <v>870.51748755396909</v>
      </c>
      <c r="G49" s="194">
        <f t="shared" si="4"/>
        <v>18354.000295931375</v>
      </c>
      <c r="H49" s="188">
        <f t="shared" si="5"/>
        <v>31645.999704068614</v>
      </c>
      <c r="I49" s="165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</row>
    <row r="50" spans="1:24" ht="15.75" customHeight="1" x14ac:dyDescent="0.25">
      <c r="A50" s="154"/>
      <c r="B50" s="313"/>
      <c r="C50" s="193" t="str">
        <f t="shared" si="12"/>
        <v>Mayo</v>
      </c>
      <c r="D50" s="186">
        <f t="shared" si="1"/>
        <v>966.64007647139579</v>
      </c>
      <c r="E50" s="186">
        <f t="shared" si="2"/>
        <v>91.770001479656884</v>
      </c>
      <c r="F50" s="186">
        <f t="shared" si="3"/>
        <v>874.87007499173887</v>
      </c>
      <c r="G50" s="194">
        <f t="shared" si="4"/>
        <v>17479.130220939638</v>
      </c>
      <c r="H50" s="188">
        <f t="shared" si="5"/>
        <v>32520.869779060355</v>
      </c>
      <c r="I50" s="165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</row>
    <row r="51" spans="1:24" ht="15.75" customHeight="1" x14ac:dyDescent="0.25">
      <c r="A51" s="154"/>
      <c r="B51" s="313"/>
      <c r="C51" s="193" t="str">
        <f t="shared" si="12"/>
        <v>Junio</v>
      </c>
      <c r="D51" s="186">
        <f t="shared" si="1"/>
        <v>966.64007647139579</v>
      </c>
      <c r="E51" s="186">
        <f t="shared" si="2"/>
        <v>87.395651104698189</v>
      </c>
      <c r="F51" s="186">
        <f t="shared" si="3"/>
        <v>879.24442536669756</v>
      </c>
      <c r="G51" s="194">
        <f t="shared" si="4"/>
        <v>16599.88579557294</v>
      </c>
      <c r="H51" s="188">
        <f t="shared" si="5"/>
        <v>33400.114204427053</v>
      </c>
      <c r="I51" s="165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</row>
    <row r="52" spans="1:24" ht="15.75" customHeight="1" x14ac:dyDescent="0.25">
      <c r="A52" s="154"/>
      <c r="B52" s="313"/>
      <c r="C52" s="193" t="str">
        <f t="shared" si="12"/>
        <v>Julio</v>
      </c>
      <c r="D52" s="186">
        <f t="shared" si="1"/>
        <v>966.64007647139579</v>
      </c>
      <c r="E52" s="186">
        <f t="shared" si="2"/>
        <v>82.999428977864696</v>
      </c>
      <c r="F52" s="186">
        <f t="shared" si="3"/>
        <v>883.64064749353111</v>
      </c>
      <c r="G52" s="194">
        <f t="shared" si="4"/>
        <v>15716.245148079408</v>
      </c>
      <c r="H52" s="188">
        <f t="shared" si="5"/>
        <v>34283.754851920581</v>
      </c>
      <c r="I52" s="165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</row>
    <row r="53" spans="1:24" ht="15.75" customHeight="1" x14ac:dyDescent="0.25">
      <c r="A53" s="154"/>
      <c r="B53" s="313"/>
      <c r="C53" s="193" t="str">
        <f t="shared" si="12"/>
        <v>Agosto</v>
      </c>
      <c r="D53" s="186">
        <f t="shared" si="1"/>
        <v>966.64007647139579</v>
      </c>
      <c r="E53" s="186">
        <f t="shared" si="2"/>
        <v>78.581225740397045</v>
      </c>
      <c r="F53" s="186">
        <f t="shared" si="3"/>
        <v>888.05885073099876</v>
      </c>
      <c r="G53" s="194">
        <f t="shared" si="4"/>
        <v>14828.186297348409</v>
      </c>
      <c r="H53" s="188">
        <f t="shared" si="5"/>
        <v>35171.813702651583</v>
      </c>
      <c r="I53" s="165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</row>
    <row r="54" spans="1:24" ht="15.75" customHeight="1" x14ac:dyDescent="0.25">
      <c r="A54" s="154"/>
      <c r="B54" s="313"/>
      <c r="C54" s="193" t="str">
        <f t="shared" si="12"/>
        <v>Septiembre</v>
      </c>
      <c r="D54" s="186">
        <f t="shared" si="1"/>
        <v>966.64007647139579</v>
      </c>
      <c r="E54" s="186">
        <f t="shared" si="2"/>
        <v>74.140931486742048</v>
      </c>
      <c r="F54" s="186">
        <f t="shared" si="3"/>
        <v>892.49914498465375</v>
      </c>
      <c r="G54" s="194">
        <f t="shared" si="4"/>
        <v>13935.687152363756</v>
      </c>
      <c r="H54" s="188">
        <f t="shared" si="5"/>
        <v>36064.31284763624</v>
      </c>
      <c r="I54" s="165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</row>
    <row r="55" spans="1:24" ht="15.75" customHeight="1" x14ac:dyDescent="0.25">
      <c r="A55" s="154"/>
      <c r="B55" s="313"/>
      <c r="C55" s="193" t="str">
        <f t="shared" si="12"/>
        <v>Octubre</v>
      </c>
      <c r="D55" s="186">
        <f t="shared" si="1"/>
        <v>966.64007647139579</v>
      </c>
      <c r="E55" s="186">
        <f t="shared" si="2"/>
        <v>69.67843576181879</v>
      </c>
      <c r="F55" s="186">
        <f t="shared" si="3"/>
        <v>896.96164070957695</v>
      </c>
      <c r="G55" s="194">
        <f t="shared" si="4"/>
        <v>13038.72551165418</v>
      </c>
      <c r="H55" s="188">
        <f t="shared" si="5"/>
        <v>36961.274488345814</v>
      </c>
      <c r="I55" s="165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</row>
    <row r="56" spans="1:24" ht="15.75" customHeight="1" x14ac:dyDescent="0.25">
      <c r="A56" s="154"/>
      <c r="B56" s="313"/>
      <c r="C56" s="193" t="str">
        <f t="shared" si="12"/>
        <v>Noviembre</v>
      </c>
      <c r="D56" s="186">
        <f t="shared" si="1"/>
        <v>966.64007647139579</v>
      </c>
      <c r="E56" s="186">
        <f t="shared" si="2"/>
        <v>65.193627558270904</v>
      </c>
      <c r="F56" s="186">
        <f t="shared" si="3"/>
        <v>901.44644891312487</v>
      </c>
      <c r="G56" s="194">
        <f t="shared" si="4"/>
        <v>12137.279062741056</v>
      </c>
      <c r="H56" s="188">
        <f t="shared" si="5"/>
        <v>37862.720937258942</v>
      </c>
      <c r="I56" s="165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</row>
    <row r="57" spans="1:24" ht="15.75" customHeight="1" x14ac:dyDescent="0.25">
      <c r="A57" s="154"/>
      <c r="B57" s="314"/>
      <c r="C57" s="193" t="str">
        <f t="shared" si="12"/>
        <v>Diciembre</v>
      </c>
      <c r="D57" s="213">
        <f t="shared" si="1"/>
        <v>966.64007647139579</v>
      </c>
      <c r="E57" s="186">
        <f t="shared" si="2"/>
        <v>60.686395313705283</v>
      </c>
      <c r="F57" s="213">
        <f t="shared" si="3"/>
        <v>905.95368115769054</v>
      </c>
      <c r="G57" s="194">
        <f t="shared" si="4"/>
        <v>11231.325381583365</v>
      </c>
      <c r="H57" s="215">
        <f t="shared" si="5"/>
        <v>38768.674618416633</v>
      </c>
      <c r="I57" s="165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</row>
    <row r="58" spans="1:24" ht="15.75" customHeight="1" x14ac:dyDescent="0.25">
      <c r="A58" s="154"/>
      <c r="B58" s="302" t="s">
        <v>181</v>
      </c>
      <c r="C58" s="228" t="str">
        <f t="shared" ref="C58:C69" si="13">C10</f>
        <v>Enero</v>
      </c>
      <c r="D58" s="186">
        <f t="shared" si="1"/>
        <v>966.64007647139579</v>
      </c>
      <c r="E58" s="216">
        <f t="shared" si="2"/>
        <v>56.156626907916824</v>
      </c>
      <c r="F58" s="186">
        <f t="shared" si="3"/>
        <v>910.48344956347898</v>
      </c>
      <c r="G58" s="217">
        <f t="shared" si="4"/>
        <v>10320.841932019886</v>
      </c>
      <c r="H58" s="188">
        <f t="shared" si="5"/>
        <v>39679.158067980112</v>
      </c>
      <c r="I58" s="165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</row>
    <row r="59" spans="1:24" ht="15.75" customHeight="1" x14ac:dyDescent="0.25">
      <c r="A59" s="154"/>
      <c r="B59" s="303"/>
      <c r="C59" s="193" t="str">
        <f t="shared" si="13"/>
        <v>Febrero</v>
      </c>
      <c r="D59" s="186">
        <f t="shared" si="1"/>
        <v>966.64007647139579</v>
      </c>
      <c r="E59" s="186">
        <f t="shared" si="2"/>
        <v>51.604209660099436</v>
      </c>
      <c r="F59" s="186">
        <f t="shared" si="3"/>
        <v>915.03586681129639</v>
      </c>
      <c r="G59" s="194">
        <f t="shared" si="4"/>
        <v>9405.8060652085896</v>
      </c>
      <c r="H59" s="188">
        <f t="shared" si="5"/>
        <v>40594.193934791409</v>
      </c>
      <c r="I59" s="165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</row>
    <row r="60" spans="1:24" ht="15.75" customHeight="1" x14ac:dyDescent="0.25">
      <c r="A60" s="154"/>
      <c r="B60" s="303"/>
      <c r="C60" s="193" t="str">
        <f t="shared" si="13"/>
        <v>Marzo</v>
      </c>
      <c r="D60" s="186">
        <f t="shared" si="1"/>
        <v>966.64007647139579</v>
      </c>
      <c r="E60" s="186">
        <f t="shared" si="2"/>
        <v>47.02903032604295</v>
      </c>
      <c r="F60" s="186">
        <f t="shared" si="3"/>
        <v>919.61104614535282</v>
      </c>
      <c r="G60" s="194">
        <f t="shared" si="4"/>
        <v>8486.195019063236</v>
      </c>
      <c r="H60" s="188">
        <f t="shared" si="5"/>
        <v>41513.804980936759</v>
      </c>
      <c r="I60" s="165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</row>
    <row r="61" spans="1:24" ht="15.75" customHeight="1" x14ac:dyDescent="0.25">
      <c r="A61" s="154"/>
      <c r="B61" s="303"/>
      <c r="C61" s="193" t="str">
        <f t="shared" si="13"/>
        <v>Abril</v>
      </c>
      <c r="D61" s="186">
        <f t="shared" si="1"/>
        <v>966.64007647139579</v>
      </c>
      <c r="E61" s="186">
        <f t="shared" si="2"/>
        <v>42.430975095316178</v>
      </c>
      <c r="F61" s="186">
        <f t="shared" si="3"/>
        <v>924.20910137607962</v>
      </c>
      <c r="G61" s="194">
        <f t="shared" si="4"/>
        <v>7561.985917687156</v>
      </c>
      <c r="H61" s="188">
        <f t="shared" si="5"/>
        <v>42438.014082312839</v>
      </c>
      <c r="I61" s="165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</row>
    <row r="62" spans="1:24" ht="15.75" customHeight="1" x14ac:dyDescent="0.25">
      <c r="A62" s="154"/>
      <c r="B62" s="303"/>
      <c r="C62" s="193" t="str">
        <f t="shared" si="13"/>
        <v>Mayo</v>
      </c>
      <c r="D62" s="186">
        <f t="shared" si="1"/>
        <v>966.64007647139579</v>
      </c>
      <c r="E62" s="186">
        <f t="shared" si="2"/>
        <v>37.809929588435779</v>
      </c>
      <c r="F62" s="186">
        <f t="shared" si="3"/>
        <v>928.83014688295998</v>
      </c>
      <c r="G62" s="194">
        <f t="shared" si="4"/>
        <v>6633.1557708041964</v>
      </c>
      <c r="H62" s="188">
        <f t="shared" si="5"/>
        <v>43366.844229195798</v>
      </c>
      <c r="I62" s="165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</row>
    <row r="63" spans="1:24" ht="15.75" customHeight="1" x14ac:dyDescent="0.25">
      <c r="A63" s="154"/>
      <c r="B63" s="303"/>
      <c r="C63" s="193" t="str">
        <f t="shared" si="13"/>
        <v>Junio</v>
      </c>
      <c r="D63" s="186">
        <f t="shared" si="1"/>
        <v>966.64007647139579</v>
      </c>
      <c r="E63" s="186">
        <f t="shared" si="2"/>
        <v>33.165778854020985</v>
      </c>
      <c r="F63" s="186">
        <f t="shared" si="3"/>
        <v>933.47429761737476</v>
      </c>
      <c r="G63" s="194">
        <f t="shared" si="4"/>
        <v>5699.6814731868217</v>
      </c>
      <c r="H63" s="188">
        <f t="shared" si="5"/>
        <v>44300.318526813171</v>
      </c>
      <c r="I63" s="165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</row>
    <row r="64" spans="1:24" ht="15.75" customHeight="1" x14ac:dyDescent="0.25">
      <c r="A64" s="154"/>
      <c r="B64" s="303"/>
      <c r="C64" s="193" t="str">
        <f t="shared" si="13"/>
        <v>Julio</v>
      </c>
      <c r="D64" s="186">
        <f t="shared" si="1"/>
        <v>966.64007647139579</v>
      </c>
      <c r="E64" s="186">
        <f t="shared" si="2"/>
        <v>28.49840736593411</v>
      </c>
      <c r="F64" s="186">
        <f t="shared" si="3"/>
        <v>938.14166910546169</v>
      </c>
      <c r="G64" s="194">
        <f t="shared" si="4"/>
        <v>4761.5398040813598</v>
      </c>
      <c r="H64" s="188">
        <f t="shared" si="5"/>
        <v>45238.460195918633</v>
      </c>
      <c r="I64" s="165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</row>
    <row r="65" spans="1:24" ht="15.75" customHeight="1" x14ac:dyDescent="0.25">
      <c r="A65" s="154"/>
      <c r="B65" s="303"/>
      <c r="C65" s="193" t="str">
        <f t="shared" si="13"/>
        <v>Agosto</v>
      </c>
      <c r="D65" s="186">
        <f t="shared" si="1"/>
        <v>966.64007647139579</v>
      </c>
      <c r="E65" s="186">
        <f t="shared" si="2"/>
        <v>23.807699020406798</v>
      </c>
      <c r="F65" s="186">
        <f t="shared" si="3"/>
        <v>942.83237745098904</v>
      </c>
      <c r="G65" s="194">
        <f t="shared" si="4"/>
        <v>3818.7074266303707</v>
      </c>
      <c r="H65" s="188">
        <f t="shared" si="5"/>
        <v>46181.292573369625</v>
      </c>
      <c r="I65" s="165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</row>
    <row r="66" spans="1:24" ht="15.75" customHeight="1" x14ac:dyDescent="0.25">
      <c r="A66" s="154"/>
      <c r="B66" s="303"/>
      <c r="C66" s="193" t="str">
        <f t="shared" si="13"/>
        <v>Septiembre</v>
      </c>
      <c r="D66" s="186">
        <f t="shared" si="1"/>
        <v>966.64007647139579</v>
      </c>
      <c r="E66" s="186">
        <f t="shared" si="2"/>
        <v>19.093537133151855</v>
      </c>
      <c r="F66" s="186">
        <f t="shared" si="3"/>
        <v>947.54653933824397</v>
      </c>
      <c r="G66" s="194">
        <f t="shared" si="4"/>
        <v>2871.160887292127</v>
      </c>
      <c r="H66" s="188">
        <f t="shared" si="5"/>
        <v>47128.839112707872</v>
      </c>
      <c r="I66" s="165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</row>
    <row r="67" spans="1:24" ht="15.75" customHeight="1" x14ac:dyDescent="0.25">
      <c r="A67" s="154"/>
      <c r="B67" s="303"/>
      <c r="C67" s="193" t="str">
        <f t="shared" si="13"/>
        <v>Octubre</v>
      </c>
      <c r="D67" s="186">
        <f t="shared" si="1"/>
        <v>966.64007647139579</v>
      </c>
      <c r="E67" s="186">
        <f t="shared" si="2"/>
        <v>14.355804436460636</v>
      </c>
      <c r="F67" s="186">
        <f t="shared" si="3"/>
        <v>952.28427203493516</v>
      </c>
      <c r="G67" s="194">
        <f t="shared" si="4"/>
        <v>1918.8766152571918</v>
      </c>
      <c r="H67" s="188">
        <f t="shared" si="5"/>
        <v>48081.123384742808</v>
      </c>
      <c r="I67" s="165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</row>
    <row r="68" spans="1:24" ht="15.75" customHeight="1" x14ac:dyDescent="0.25">
      <c r="A68" s="154"/>
      <c r="B68" s="303"/>
      <c r="C68" s="193" t="str">
        <f t="shared" si="13"/>
        <v>Noviembre</v>
      </c>
      <c r="D68" s="186">
        <f t="shared" si="1"/>
        <v>966.64007647139579</v>
      </c>
      <c r="E68" s="186">
        <f t="shared" si="2"/>
        <v>9.5943830762859594</v>
      </c>
      <c r="F68" s="186">
        <f t="shared" si="3"/>
        <v>957.04569339510988</v>
      </c>
      <c r="G68" s="194">
        <f t="shared" si="4"/>
        <v>961.83092186208194</v>
      </c>
      <c r="H68" s="188">
        <f t="shared" si="5"/>
        <v>49038.169078137915</v>
      </c>
      <c r="I68" s="165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</row>
    <row r="69" spans="1:24" ht="15.75" customHeight="1" x14ac:dyDescent="0.25">
      <c r="A69" s="154"/>
      <c r="B69" s="304"/>
      <c r="C69" s="230" t="str">
        <f t="shared" si="13"/>
        <v>Diciembre</v>
      </c>
      <c r="D69" s="186">
        <f t="shared" si="1"/>
        <v>966.64007647139579</v>
      </c>
      <c r="E69" s="231">
        <f t="shared" si="2"/>
        <v>4.8091546093104096</v>
      </c>
      <c r="F69" s="231">
        <f t="shared" si="3"/>
        <v>961.83092186208535</v>
      </c>
      <c r="G69" s="194">
        <f t="shared" si="4"/>
        <v>-3.4106051316484809E-12</v>
      </c>
      <c r="H69" s="232">
        <f t="shared" si="5"/>
        <v>50000</v>
      </c>
      <c r="I69" s="165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</row>
    <row r="70" spans="1:24" ht="15.75" customHeight="1" x14ac:dyDescent="0.25">
      <c r="A70" s="154"/>
      <c r="B70" s="165"/>
      <c r="C70" s="149"/>
      <c r="D70" s="233"/>
      <c r="E70" s="149"/>
      <c r="F70" s="149"/>
      <c r="G70" s="233"/>
      <c r="H70" s="149"/>
      <c r="I70" s="165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</row>
    <row r="71" spans="1:24" ht="15.75" customHeight="1" x14ac:dyDescent="0.2">
      <c r="A71" s="154"/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</row>
    <row r="72" spans="1:24" ht="15.75" customHeight="1" x14ac:dyDescent="0.2">
      <c r="A72" s="154"/>
      <c r="B72" s="149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</row>
    <row r="73" spans="1:24" ht="15.75" customHeight="1" x14ac:dyDescent="0.2">
      <c r="A73" s="154"/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</row>
    <row r="74" spans="1:24" ht="15.75" customHeight="1" x14ac:dyDescent="0.2">
      <c r="A74" s="154"/>
      <c r="B74" s="149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</row>
    <row r="75" spans="1:24" ht="15.75" customHeight="1" x14ac:dyDescent="0.2">
      <c r="A75" s="154"/>
      <c r="B75" s="149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</row>
    <row r="76" spans="1:24" ht="15.75" customHeight="1" x14ac:dyDescent="0.2">
      <c r="A76" s="154"/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</row>
    <row r="77" spans="1:24" ht="15.75" customHeight="1" x14ac:dyDescent="0.2">
      <c r="A77" s="154"/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</row>
    <row r="78" spans="1:24" ht="15.75" customHeight="1" x14ac:dyDescent="0.2">
      <c r="A78" s="154"/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</row>
    <row r="79" spans="1:24" ht="15.75" customHeight="1" x14ac:dyDescent="0.2"/>
    <row r="80" spans="1:24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8">
    <mergeCell ref="B58:B69"/>
    <mergeCell ref="B9:B21"/>
    <mergeCell ref="J15:J16"/>
    <mergeCell ref="K15:K16"/>
    <mergeCell ref="L15:L16"/>
    <mergeCell ref="B22:B33"/>
    <mergeCell ref="B34:B45"/>
    <mergeCell ref="B46:B57"/>
  </mergeCells>
  <pageMargins left="0.7" right="0.7" top="0.75" bottom="0.75" header="0" footer="0"/>
  <pageSetup paperSize="9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Inversión y Financiación</vt:lpstr>
      <vt:lpstr>Previsión de Tesorería</vt:lpstr>
      <vt:lpstr>Acumulado Tesorería 2 años</vt:lpstr>
      <vt:lpstr>Cuenta de Resultados</vt:lpstr>
      <vt:lpstr>Resumen Operac. Préstamos</vt:lpstr>
      <vt:lpstr>'Resumen Operac. Préstamos'!Print_Area</vt:lpstr>
      <vt:lpstr>'Resumen Operac. Préstamos'!Print_Titles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Uribe | LaNorma</dc:creator>
  <cp:lastModifiedBy>Joaquin Vila</cp:lastModifiedBy>
  <dcterms:created xsi:type="dcterms:W3CDTF">2024-11-27T15:25:28Z</dcterms:created>
  <dcterms:modified xsi:type="dcterms:W3CDTF">2025-02-06T20:26:21Z</dcterms:modified>
</cp:coreProperties>
</file>